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8865B7EF-B25C-43BF-9BCB-D3C75F58D4B5}" xr6:coauthVersionLast="47" xr6:coauthVersionMax="47" xr10:uidLastSave="{00000000-0000-0000-0000-000000000000}"/>
  <bookViews>
    <workbookView xWindow="-120" yWindow="-120" windowWidth="29040" windowHeight="176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8"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<sst xmlns="http://schemas.openxmlformats.org/spreadsheetml/2006/main" count="304" uniqueCount="168">
  <si>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</si>
  <si>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</si>
  <si>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</si>
  <si>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</si>
  <si>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</si>
  <si>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</si>
  <si>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</si>
  <si>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</si>
  <si>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</si>
  <si>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</si>
  <si>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</si>
  <si>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</si>
  <si>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</si>
  <si>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</si>
  <si>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</si>
  <si>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</si>
  <si>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</si>
  <si>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</si>
  <si>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</si>
  <si>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</si>
  <si>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</si>
  <si>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</si>
  <si>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</si>
  <si>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</si>
  <si>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</si>
  <si>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</si>
  <si>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</si>
  <si>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</si>
  <si>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</si>
  <si>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</si>
  <si>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</si>
  <si>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</si>
  <si>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</si>
  <si>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</si>
  <si>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</si>
  <si>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</si>
  <si>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</si>
  <si>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</si>
  <si>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</si>
  <si>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</si>
  <si>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</si>
  <si>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</si>
  <si>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</si>
  <si>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</si>
  <si>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</si>
  <si>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</si>
  <si>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</si>
  <si>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</si>
  <si>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</si>
  <si>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</si>
  <si>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</si>
  <si>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</si>
  <si>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</si>
  <si>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</si>
  <si>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</si>
  <si>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</si>
  <si>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</si>
  <si>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</si>
  <si>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</si>
  <si>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</si>
  <si>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</si>
  <si>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</si>
  <si>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</si>
  <si>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</si>
  <si>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</si>
  <si>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</si>
  <si>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</si>
  <si>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</si>
  <si>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</si>
  <si>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</si>
  <si>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</si>
  <si>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</si>
  <si>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</si>
  <si>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</si>
  <si>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</si>
  <si>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</si>
  <si>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</si>
  <si>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</si>
  <si>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</si>
  <si>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</si>
  <si>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</si>
  <si>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</si>
  <si>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</si>
  <si>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</si>
  <si>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</si>
  <si>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</si>
  <si>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</si>
  <si>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</si>
  <si>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</si>
  <si>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</si>
  <si>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</si>
  <si>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</si>
  <si>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</si>
  <si>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</si>
  <si>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</si>
  <si>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</si>
  <si>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</si>
  <si>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</si>
  <si>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</si>
  <si>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</si>
  <si>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</si>
  <si>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</si>
  <si>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</si>
  <si>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</si>
  <si>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</si>
  <si>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</si>
  <si>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</si>
  <si>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</si>
  <si>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</si>
  <si>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</si>
  <si>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</si>
  <si>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</si>
  <si>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</si>
  <si>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</si>
  <si>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</si>
  <si>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</si>
  <si>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</si>
  <si>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</si>
  <si>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</si>
  <si>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</si>
  <si>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</si>
  <si>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</si>
  <si>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</si>
  <si>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</si>
  <si>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</si>
  <si>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</si>
  <si>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</si>
  <si>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</si>
  <si>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</si>
  <si>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</si>
  <si>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</si>
  <si>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</si>
  <si>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</si>
  <si>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</si>
  <si>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</si>
  <si>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</si>
  <si>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</si>
  <si>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</si>
  <si>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</si>
  <si>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</si>
  <si>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</si>
  <si>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</si>
  <si>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</si>
  <si>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</si>
  <si>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</si>
  <si>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</si>
  <si>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</si>
  <si>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</si>
  <si>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</si>
  <si>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</si>
  <si>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</si>
  <si>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</si>
  <si>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</si>
  <si>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</si>
  <si>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</si>
  <si>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</si>
  <si>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</si>
  <si>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</si>
  <si>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</si>
  <si>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</si>
  <si>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Federal taxes were apportioned based on premium.  The nationwide average was applied to all categories.</t>
  </si>
  <si>
    <t>Premium taxes were apportioned based on premium.  The state average was applied to all categories.</t>
  </si>
  <si>
    <t>The Commission % as of 3/31 was assumed to be equal to the year end percentage.</t>
  </si>
  <si>
    <t>These expenses are included under 3.d.</t>
  </si>
  <si>
    <t>General expenses splits for small versus large were estimated based on the average ratio of small to large non-commission-not tax epenses for CA groups</t>
  </si>
  <si>
    <t>2021</t>
  </si>
  <si>
    <t>Standard Insurance Company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</si>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</sst>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4">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ctuary/Surveys%20-%20IN/CA%20-%20DLR/CADLR%20-%20year%202020/California_Dental_MLR_Data%20for%202021-7-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3 - All"/>
      <sheetName val="Summary - ALIC"/>
      <sheetName val="Prem &amp; Claims - ALIC"/>
      <sheetName val="Prem &amp; Claims-Physicians"/>
      <sheetName val="Summary - RSL"/>
      <sheetName val="Prem &amp; Claims-RSL"/>
      <sheetName val="Summary - STD"/>
      <sheetName val="Prem &amp; Claims-STD"/>
      <sheetName val="123119 Fin Stmt"/>
      <sheetName val="Taxes-GAAP"/>
      <sheetName val="GED"/>
      <sheetName val="Physicians Claims"/>
      <sheetName val="Sheet1"/>
      <sheetName val="SQL Results - prm"/>
      <sheetName val="SQL Statement - prm"/>
      <sheetName val="SQL Results - clms DOS"/>
      <sheetName val="SQL Statement -clms DOS"/>
      <sheetName val="SQL Results - clms acct"/>
      <sheetName val="SQL Statement - clms acct"/>
      <sheetName val="SQL Results - lives"/>
      <sheetName val="SQL Statement - liv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
          <cell r="E8">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11" sqref="C11"/>
    </sheetView>
  </sheetViews>
  <sheetFormatPr defaultColWidth="9.140625" defaultRowHeight="15" x14ac:dyDescent="0.2"/>
  <cols>
    <col min="1" max="1" width="2.42578125" style="25" bestFit="1" customWidth="1"/>
    <col min="2" max="2" width="70.42578125" style="25" bestFit="1" customWidth="1"/>
    <col min="3" max="3" width="34.7109375"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165</v>
      </c>
    </row>
    <row r="7" spans="1:3" ht="15.75" x14ac:dyDescent="0.2">
      <c r="A7" s="32" t="s">
        <v>1</v>
      </c>
      <c r="B7" s="33" t="s">
        <v>134</v>
      </c>
      <c r="C7" s="35"/>
    </row>
    <row r="8" spans="1:3" ht="15.75" x14ac:dyDescent="0.2">
      <c r="A8" s="32" t="s">
        <v>2</v>
      </c>
      <c r="B8" s="33" t="s">
        <v>88</v>
      </c>
      <c r="C8" s="34" t="s">
        <v>166</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E16" zoomScaleNormal="100" workbookViewId="0">
      <selection activeCell="U50" sqref="U50"/>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Standard Insurance Company</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6"/>
      <c r="C18" s="313"/>
      <c r="D18" s="318"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6264925.7400000012</v>
      </c>
      <c r="N21" s="83">
        <f>'Pt 2 Premium and Claims'!N22+'Pt 2 Premium and Claims'!N23-'Pt 2 Premium and Claims'!N24-'Pt 2 Premium and Claims'!N25</f>
        <v>6503099.6800000016</v>
      </c>
      <c r="O21" s="82">
        <f>'Pt 2 Premium and Claims'!O22+'Pt 2 Premium and Claims'!O23-'Pt 2 Premium and Claims'!O24-'Pt 2 Premium and Claims'!O25</f>
        <v>14018952.35999999</v>
      </c>
      <c r="P21" s="83">
        <f>'Pt 2 Premium and Claims'!P22+'Pt 2 Premium and Claims'!P23-'Pt 2 Premium and Claims'!P24-'Pt 2 Premium and Claims'!P25</f>
        <v>14645121.659999989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3733041.89</v>
      </c>
      <c r="N24" s="83">
        <f>'Pt 2 Premium and Claims'!N51</f>
        <v>3699412.4550731233</v>
      </c>
      <c r="O24" s="82">
        <f>'Pt 2 Premium and Claims'!O51</f>
        <v>10380160.739999996</v>
      </c>
      <c r="P24" s="83">
        <f>'Pt 2 Premium and Claims'!P51</f>
        <v>10333578.688711574</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147225.75489000004</v>
      </c>
      <c r="N32" s="105">
        <v>152822.84248000005</v>
      </c>
      <c r="O32" s="106">
        <v>329445.38045999978</v>
      </c>
      <c r="P32" s="108">
        <v>344160.35900999972</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147225.75489000004</v>
      </c>
      <c r="N35" s="112">
        <f t="shared" si="0"/>
        <v>152822.84248000005</v>
      </c>
      <c r="O35" s="111">
        <f t="shared" si="0"/>
        <v>329445.38045999978</v>
      </c>
      <c r="P35" s="112">
        <f t="shared" si="0"/>
        <v>344160.35900999972</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469869.43050000007</v>
      </c>
      <c r="N39" s="108">
        <v>487732.47600000008</v>
      </c>
      <c r="O39" s="106">
        <v>490663.33259999967</v>
      </c>
      <c r="P39" s="108">
        <v>512579.25809999957</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1196600.8163400001</v>
      </c>
      <c r="N43" s="104">
        <v>1242092.0388800004</v>
      </c>
      <c r="O43" s="110">
        <v>1814918.4794999992</v>
      </c>
      <c r="P43" s="108">
        <v>1808376.2705245253</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1666470.2468400002</v>
      </c>
      <c r="N44" s="118">
        <f t="shared" si="1"/>
        <v>1729824.5148800004</v>
      </c>
      <c r="O44" s="82">
        <f t="shared" si="1"/>
        <v>2305581.8120999988</v>
      </c>
      <c r="P44" s="83">
        <f t="shared" si="1"/>
        <v>2320955.5286245248</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6051</v>
      </c>
      <c r="N47" s="125">
        <v>6051</v>
      </c>
      <c r="O47" s="125">
        <v>14872</v>
      </c>
      <c r="P47" s="125">
        <v>14872</v>
      </c>
    </row>
    <row r="48" spans="2:16" s="39" customFormat="1" x14ac:dyDescent="0.2">
      <c r="B48" s="97"/>
      <c r="C48" s="101">
        <v>5.2</v>
      </c>
      <c r="D48" s="109" t="s">
        <v>27</v>
      </c>
      <c r="E48" s="125"/>
      <c r="F48" s="126"/>
      <c r="G48" s="125"/>
      <c r="H48" s="126"/>
      <c r="I48" s="125"/>
      <c r="J48" s="126"/>
      <c r="K48" s="125"/>
      <c r="L48" s="126"/>
      <c r="M48" s="125">
        <v>71409</v>
      </c>
      <c r="N48" s="125">
        <v>71409</v>
      </c>
      <c r="O48" s="125">
        <v>171269</v>
      </c>
      <c r="P48" s="125">
        <v>171269</v>
      </c>
    </row>
    <row r="49" spans="2:16" s="39" customFormat="1" ht="15.75" thickBot="1" x14ac:dyDescent="0.25">
      <c r="B49" s="97"/>
      <c r="C49" s="101">
        <v>5.3</v>
      </c>
      <c r="D49" s="109" t="s">
        <v>23</v>
      </c>
      <c r="E49" s="127">
        <f>E48/12</f>
        <v>0</v>
      </c>
      <c r="F49" s="128">
        <f t="shared" ref="F49:P49" si="2">F48/12</f>
        <v>0</v>
      </c>
      <c r="G49" s="127">
        <f t="shared" si="2"/>
        <v>0</v>
      </c>
      <c r="H49" s="128">
        <f>H48/12</f>
        <v>0</v>
      </c>
      <c r="I49" s="127">
        <f t="shared" si="2"/>
        <v>0</v>
      </c>
      <c r="J49" s="128">
        <f t="shared" si="2"/>
        <v>0</v>
      </c>
      <c r="K49" s="127">
        <f t="shared" si="2"/>
        <v>0</v>
      </c>
      <c r="L49" s="128">
        <f t="shared" si="2"/>
        <v>0</v>
      </c>
      <c r="M49" s="127">
        <f>M48/12</f>
        <v>5950.75</v>
      </c>
      <c r="N49" s="128">
        <f>N48/12</f>
        <v>5950.75</v>
      </c>
      <c r="O49" s="127">
        <f t="shared" si="2"/>
        <v>14272.416666666666</v>
      </c>
      <c r="P49" s="128">
        <f t="shared" si="2"/>
        <v>14272.416666666666</v>
      </c>
    </row>
    <row r="50" spans="2:16" ht="45" customHeight="1" x14ac:dyDescent="0.2">
      <c r="B50" s="129"/>
      <c r="C50" s="130"/>
      <c r="D50" s="131"/>
      <c r="E50" s="333" t="str">
        <f>"Grand Total as of "&amp;""&amp;TEXT(E$18,"MM/DD/YYYY")&amp;" for ALL markets in col. 1-12."</f>
        <v>Grand Total as of 12/31/2021 for ALL markets in col. 1-12.</v>
      </c>
      <c r="F50" s="132"/>
      <c r="G50" s="132"/>
      <c r="H50" s="132"/>
      <c r="I50" s="132"/>
      <c r="J50" s="132"/>
      <c r="K50" s="133"/>
      <c r="L50" s="132"/>
      <c r="M50" s="132"/>
      <c r="N50" s="132"/>
      <c r="O50" s="132"/>
      <c r="P50" s="134"/>
    </row>
    <row r="51" spans="2:16" x14ac:dyDescent="0.2">
      <c r="B51" s="138" t="s">
        <v>56</v>
      </c>
      <c r="C51" s="139" t="s">
        <v>53</v>
      </c>
      <c r="D51" s="140"/>
      <c r="E51" s="391"/>
      <c r="F51" s="141"/>
      <c r="G51" s="141"/>
      <c r="H51" s="141"/>
      <c r="I51" s="141"/>
      <c r="J51" s="141"/>
      <c r="K51" s="137"/>
      <c r="L51" s="141"/>
      <c r="M51" s="141"/>
      <c r="N51" s="141"/>
      <c r="O51" s="141"/>
      <c r="P51" s="142"/>
    </row>
    <row r="52" spans="2:16" ht="15.75" thickBot="1" x14ac:dyDescent="0.25">
      <c r="B52" s="143" t="s">
        <v>57</v>
      </c>
      <c r="C52" s="144" t="s">
        <v>129</v>
      </c>
      <c r="D52" s="145"/>
      <c r="E52" s="146"/>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7"/>
      <c r="E56" s="150"/>
      <c r="F56" s="150"/>
      <c r="G56" s="150"/>
      <c r="H56" s="150"/>
      <c r="I56" s="150"/>
      <c r="J56" s="150"/>
      <c r="K56" s="150"/>
      <c r="L56" s="150"/>
      <c r="M56" s="150"/>
      <c r="N56" s="150"/>
      <c r="O56" s="150"/>
      <c r="P56" s="150"/>
    </row>
    <row r="57" spans="2:16" ht="17.25" customHeight="1" x14ac:dyDescent="0.25">
      <c r="B57" s="151"/>
      <c r="C57" s="151" t="s">
        <v>66</v>
      </c>
      <c r="D57" s="47"/>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1" priority="74" stopIfTrue="1" operator="lessThan">
      <formula>0</formula>
    </cfRule>
  </conditionalFormatting>
  <conditionalFormatting sqref="K28:K29 K31:K34 M28:M29 M31:M34 O28:O29 O31:O34 O44 M44 K44">
    <cfRule type="cellIs" dxfId="50" priority="43" stopIfTrue="1" operator="lessThan">
      <formula>0</formula>
    </cfRule>
  </conditionalFormatting>
  <conditionalFormatting sqref="G35:H35">
    <cfRule type="cellIs" dxfId="49" priority="15" stopIfTrue="1" operator="lessThan">
      <formula>0</formula>
    </cfRule>
  </conditionalFormatting>
  <conditionalFormatting sqref="I35:J35">
    <cfRule type="cellIs" dxfId="48" priority="14" stopIfTrue="1" operator="lessThan">
      <formula>0</formula>
    </cfRule>
  </conditionalFormatting>
  <conditionalFormatting sqref="K35:L35">
    <cfRule type="cellIs" dxfId="47" priority="13" stopIfTrue="1" operator="lessThan">
      <formula>0</formula>
    </cfRule>
  </conditionalFormatting>
  <conditionalFormatting sqref="M35:N35">
    <cfRule type="cellIs" dxfId="46" priority="12" stopIfTrue="1" operator="lessThan">
      <formula>0</formula>
    </cfRule>
  </conditionalFormatting>
  <conditionalFormatting sqref="O35:P35">
    <cfRule type="cellIs" dxfId="45" priority="11" stopIfTrue="1" operator="lessThan">
      <formula>0</formula>
    </cfRule>
  </conditionalFormatting>
  <conditionalFormatting sqref="G38:G39 I38:I39 K38:K39 M38:M39 O38:O39">
    <cfRule type="cellIs" dxfId="44" priority="10" stopIfTrue="1" operator="lessThan">
      <formula>0</formula>
    </cfRule>
  </conditionalFormatting>
  <conditionalFormatting sqref="F43">
    <cfRule type="cellIs" dxfId="43" priority="9" stopIfTrue="1" operator="lessThan">
      <formula>0</formula>
    </cfRule>
  </conditionalFormatting>
  <conditionalFormatting sqref="E43">
    <cfRule type="cellIs" dxfId="42" priority="7" stopIfTrue="1" operator="lessThan">
      <formula>0</formula>
    </cfRule>
  </conditionalFormatting>
  <conditionalFormatting sqref="H43 J43 L43 N43">
    <cfRule type="cellIs" dxfId="41" priority="5" stopIfTrue="1" operator="lessThan">
      <formula>0</formula>
    </cfRule>
  </conditionalFormatting>
  <conditionalFormatting sqref="G43 I43 K43 M43 O43">
    <cfRule type="cellIs" dxfId="40" priority="4" stopIfTrue="1" operator="lessThan">
      <formula>0</formula>
    </cfRule>
  </conditionalFormatting>
  <conditionalFormatting sqref="G41:G42 I41:I42 K41:K42 M41:M42 O41:O42">
    <cfRule type="cellIs" dxfId="39" priority="3" stopIfTrue="1" operator="lessThan">
      <formula>0</formula>
    </cfRule>
  </conditionalFormatting>
  <conditionalFormatting sqref="G47:O48">
    <cfRule type="cellIs" dxfId="38" priority="2" stopIfTrue="1" operator="lessThan">
      <formula>0</formula>
    </cfRule>
  </conditionalFormatting>
  <conditionalFormatting sqref="P47:P48">
    <cfRule type="cellIs" dxfId="3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22" zoomScaleNormal="100" workbookViewId="0">
      <selection activeCell="C40" sqref="C4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5"/>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4" t="s">
        <v>88</v>
      </c>
      <c r="C7" s="45"/>
      <c r="D7" s="45"/>
      <c r="E7" s="344"/>
      <c r="F7" s="344"/>
      <c r="G7" s="10"/>
      <c r="H7" s="10"/>
      <c r="K7" s="10"/>
      <c r="L7" s="10"/>
      <c r="M7" s="10"/>
      <c r="N7" s="10"/>
    </row>
    <row r="8" spans="1:16" s="9" customFormat="1" ht="15" customHeight="1" x14ac:dyDescent="0.2">
      <c r="A8" s="12"/>
      <c r="B8" s="383"/>
      <c r="C8" s="382"/>
      <c r="D8" s="197" t="str">
        <f>'Cover Page'!C8</f>
        <v>Standard Insurance Company</v>
      </c>
      <c r="E8" s="344"/>
      <c r="F8" s="344"/>
      <c r="G8" s="10"/>
      <c r="H8" s="23"/>
      <c r="I8" s="11"/>
      <c r="J8" s="11"/>
      <c r="K8" s="385"/>
      <c r="L8" s="385"/>
      <c r="M8" s="10"/>
      <c r="N8" s="23"/>
      <c r="O8" s="11"/>
      <c r="P8" s="11"/>
    </row>
    <row r="9" spans="1:16" s="9" customFormat="1" ht="15.75" customHeight="1" x14ac:dyDescent="0.25">
      <c r="A9" s="12"/>
      <c r="B9" s="54" t="s">
        <v>90</v>
      </c>
      <c r="C9" s="45"/>
      <c r="D9" s="45"/>
      <c r="E9" s="345" t="s">
        <v>124</v>
      </c>
      <c r="F9" s="344"/>
      <c r="G9" s="12"/>
      <c r="H9" s="12"/>
      <c r="I9" s="11"/>
      <c r="J9" s="11"/>
      <c r="K9" s="14"/>
      <c r="L9" s="14"/>
      <c r="M9" s="12"/>
      <c r="N9" s="12"/>
      <c r="O9" s="11"/>
      <c r="P9" s="11"/>
    </row>
    <row r="10" spans="1:16" s="9" customFormat="1" ht="15" customHeight="1" x14ac:dyDescent="0.2">
      <c r="A10" s="12"/>
      <c r="B10" s="384"/>
      <c r="C10" s="382"/>
      <c r="D10" s="197">
        <f>'Cover Page'!C9</f>
        <v>0</v>
      </c>
      <c r="E10" s="344"/>
      <c r="F10" s="344"/>
      <c r="G10" s="12"/>
      <c r="H10" s="23"/>
      <c r="I10" s="11"/>
      <c r="J10" s="11"/>
      <c r="K10" s="385"/>
      <c r="L10" s="385"/>
      <c r="M10" s="12"/>
      <c r="N10" s="23"/>
      <c r="O10" s="11"/>
      <c r="P10" s="11"/>
    </row>
    <row r="11" spans="1:16" s="9" customFormat="1" ht="15.75" customHeight="1" x14ac:dyDescent="0.25">
      <c r="A11" s="12"/>
      <c r="B11" s="54" t="s">
        <v>85</v>
      </c>
      <c r="C11" s="45"/>
      <c r="D11" s="45"/>
      <c r="E11" s="344"/>
      <c r="F11" s="344"/>
      <c r="G11" s="12"/>
      <c r="H11" s="15"/>
      <c r="I11" s="11"/>
      <c r="J11" s="11"/>
      <c r="K11" s="14"/>
      <c r="L11" s="14"/>
      <c r="M11" s="12"/>
      <c r="N11" s="15"/>
      <c r="O11" s="11"/>
      <c r="P11" s="11"/>
    </row>
    <row r="12" spans="1:16" s="9" customFormat="1" x14ac:dyDescent="0.2">
      <c r="A12" s="12"/>
      <c r="B12" s="384"/>
      <c r="C12" s="382"/>
      <c r="D12" s="197" t="str">
        <f>'Cover Page'!C6</f>
        <v>2021</v>
      </c>
      <c r="E12" s="385"/>
      <c r="F12" s="385"/>
      <c r="G12" s="12"/>
      <c r="H12" s="23"/>
      <c r="I12" s="11"/>
      <c r="J12" s="11"/>
      <c r="K12" s="385"/>
      <c r="L12" s="385"/>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7"/>
    </row>
    <row r="15" spans="1:16" s="25" customFormat="1" ht="16.5" thickBot="1" x14ac:dyDescent="0.3">
      <c r="A15" s="39"/>
      <c r="D15" s="39"/>
      <c r="E15" s="319"/>
      <c r="F15" s="320"/>
      <c r="G15" s="320" t="s">
        <v>33</v>
      </c>
      <c r="H15" s="320"/>
      <c r="I15" s="320"/>
      <c r="J15" s="320"/>
      <c r="K15" s="319"/>
      <c r="L15" s="320"/>
      <c r="M15" s="320" t="s">
        <v>33</v>
      </c>
      <c r="N15" s="320"/>
      <c r="O15" s="320"/>
      <c r="P15" s="332"/>
    </row>
    <row r="16" spans="1:16" s="25" customFormat="1" ht="16.5" customHeight="1" thickBot="1" x14ac:dyDescent="0.25">
      <c r="A16" s="39"/>
      <c r="D16" s="39"/>
      <c r="E16" s="321"/>
      <c r="F16" s="336"/>
      <c r="G16" s="338" t="s">
        <v>106</v>
      </c>
      <c r="H16" s="336"/>
      <c r="I16" s="336"/>
      <c r="J16" s="337"/>
      <c r="K16" s="322"/>
      <c r="L16" s="323"/>
      <c r="M16" s="324" t="s">
        <v>107</v>
      </c>
      <c r="N16" s="323"/>
      <c r="O16" s="323"/>
      <c r="P16" s="325"/>
    </row>
    <row r="17" spans="1:16" s="25" customFormat="1" ht="16.5" thickBot="1" x14ac:dyDescent="0.3">
      <c r="A17" s="39"/>
      <c r="D17" s="39"/>
      <c r="E17" s="340" t="s">
        <v>8</v>
      </c>
      <c r="F17" s="339"/>
      <c r="G17" s="340"/>
      <c r="H17" s="342" t="s">
        <v>9</v>
      </c>
      <c r="I17" s="330" t="s">
        <v>10</v>
      </c>
      <c r="J17" s="331"/>
      <c r="K17" s="340" t="s">
        <v>8</v>
      </c>
      <c r="L17" s="341"/>
      <c r="M17" s="340" t="s">
        <v>9</v>
      </c>
      <c r="N17" s="341"/>
      <c r="O17" s="330" t="s">
        <v>10</v>
      </c>
      <c r="P17" s="331"/>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6"/>
      <c r="C19" s="313"/>
      <c r="D19" s="318"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2">
      <c r="A21" s="39"/>
      <c r="B21" s="70" t="s">
        <v>0</v>
      </c>
      <c r="C21" s="114" t="s">
        <v>64</v>
      </c>
      <c r="D21" s="160"/>
      <c r="E21" s="161"/>
      <c r="F21" s="162"/>
      <c r="G21" s="161"/>
      <c r="H21" s="163"/>
      <c r="I21" s="161"/>
      <c r="J21" s="162"/>
      <c r="K21" s="161"/>
      <c r="L21" s="162"/>
      <c r="M21" s="161"/>
      <c r="N21" s="163"/>
      <c r="O21" s="161"/>
      <c r="P21" s="162"/>
    </row>
    <row r="22" spans="1:16" s="25" customFormat="1" x14ac:dyDescent="0.2">
      <c r="A22" s="39"/>
      <c r="B22" s="79"/>
      <c r="C22" s="80">
        <v>1.1000000000000001</v>
      </c>
      <c r="D22" s="109" t="s">
        <v>15</v>
      </c>
      <c r="E22" s="164"/>
      <c r="F22" s="165"/>
      <c r="G22" s="164"/>
      <c r="H22" s="165"/>
      <c r="I22" s="164"/>
      <c r="J22" s="165"/>
      <c r="K22" s="164">
        <f>+'[1]Prem &amp; Claims-STD'!$E$8</f>
        <v>0</v>
      </c>
      <c r="L22" s="165"/>
      <c r="M22" s="164">
        <v>6261226.4000000013</v>
      </c>
      <c r="N22" s="165">
        <v>6503099.6800000016</v>
      </c>
      <c r="O22" s="164">
        <v>14047036.999999989</v>
      </c>
      <c r="P22" s="165">
        <v>14645121.659999989</v>
      </c>
    </row>
    <row r="23" spans="1:16" s="25" customFormat="1" x14ac:dyDescent="0.2">
      <c r="A23" s="39"/>
      <c r="B23" s="79"/>
      <c r="C23" s="80">
        <v>1.2</v>
      </c>
      <c r="D23" s="109" t="s">
        <v>16</v>
      </c>
      <c r="E23" s="164"/>
      <c r="F23" s="165"/>
      <c r="G23" s="164"/>
      <c r="H23" s="165"/>
      <c r="I23" s="164"/>
      <c r="J23" s="165"/>
      <c r="K23" s="164"/>
      <c r="L23" s="165"/>
      <c r="M23" s="164">
        <v>103916.99000000003</v>
      </c>
      <c r="N23" s="165"/>
      <c r="O23" s="164">
        <v>31776.480000000003</v>
      </c>
      <c r="P23" s="165"/>
    </row>
    <row r="24" spans="1:16" s="25" customFormat="1" x14ac:dyDescent="0.2">
      <c r="A24" s="39"/>
      <c r="B24" s="79"/>
      <c r="C24" s="80">
        <v>1.3</v>
      </c>
      <c r="D24" s="109" t="s">
        <v>34</v>
      </c>
      <c r="E24" s="164"/>
      <c r="F24" s="165"/>
      <c r="G24" s="164"/>
      <c r="H24" s="165"/>
      <c r="I24" s="164"/>
      <c r="J24" s="165"/>
      <c r="K24" s="164"/>
      <c r="L24" s="165"/>
      <c r="M24" s="164">
        <v>100217.64999999994</v>
      </c>
      <c r="N24" s="165"/>
      <c r="O24" s="164">
        <v>59861.119999999995</v>
      </c>
      <c r="P24" s="165"/>
    </row>
    <row r="25" spans="1:16" s="25" customFormat="1" x14ac:dyDescent="0.2">
      <c r="A25" s="39"/>
      <c r="B25" s="79"/>
      <c r="C25" s="80">
        <v>1.4</v>
      </c>
      <c r="D25" s="109" t="s">
        <v>17</v>
      </c>
      <c r="E25" s="164"/>
      <c r="F25" s="165"/>
      <c r="G25" s="164"/>
      <c r="H25" s="165"/>
      <c r="I25" s="164"/>
      <c r="J25" s="165"/>
      <c r="K25" s="164"/>
      <c r="L25" s="165"/>
      <c r="M25" s="164"/>
      <c r="N25" s="165"/>
      <c r="O25" s="164"/>
      <c r="P25" s="165"/>
    </row>
    <row r="26" spans="1:16" s="25" customFormat="1" x14ac:dyDescent="0.2">
      <c r="A26" s="39"/>
      <c r="B26" s="166"/>
      <c r="C26" s="167"/>
      <c r="D26" s="136"/>
      <c r="E26" s="168"/>
      <c r="F26" s="169"/>
      <c r="G26" s="168"/>
      <c r="H26" s="170"/>
      <c r="I26" s="168"/>
      <c r="J26" s="169"/>
      <c r="K26" s="168"/>
      <c r="L26" s="169"/>
      <c r="M26" s="168"/>
      <c r="N26" s="170"/>
      <c r="O26" s="168"/>
      <c r="P26" s="169"/>
    </row>
    <row r="27" spans="1:16" s="25" customFormat="1" x14ac:dyDescent="0.2">
      <c r="A27" s="39"/>
      <c r="B27" s="79" t="s">
        <v>1</v>
      </c>
      <c r="C27" s="123" t="s">
        <v>65</v>
      </c>
      <c r="D27" s="171"/>
      <c r="E27" s="172"/>
      <c r="F27" s="173"/>
      <c r="G27" s="172"/>
      <c r="H27" s="174"/>
      <c r="I27" s="172"/>
      <c r="J27" s="173"/>
      <c r="K27" s="172"/>
      <c r="L27" s="173"/>
      <c r="M27" s="172"/>
      <c r="N27" s="174"/>
      <c r="O27" s="172"/>
      <c r="P27" s="173"/>
    </row>
    <row r="28" spans="1:16" s="25" customFormat="1" x14ac:dyDescent="0.2">
      <c r="A28" s="39"/>
      <c r="B28" s="79"/>
      <c r="C28" s="80">
        <v>2.1</v>
      </c>
      <c r="D28" s="109" t="s">
        <v>39</v>
      </c>
      <c r="E28" s="172"/>
      <c r="F28" s="173"/>
      <c r="G28" s="172"/>
      <c r="H28" s="174"/>
      <c r="I28" s="172"/>
      <c r="J28" s="173"/>
      <c r="K28" s="172"/>
      <c r="L28" s="173"/>
      <c r="M28" s="172"/>
      <c r="N28" s="174"/>
      <c r="O28" s="172"/>
      <c r="P28" s="173"/>
    </row>
    <row r="29" spans="1:16" s="25" customFormat="1" x14ac:dyDescent="0.2">
      <c r="A29" s="39"/>
      <c r="B29" s="79"/>
      <c r="C29" s="80"/>
      <c r="D29" s="109" t="s">
        <v>55</v>
      </c>
      <c r="E29" s="164"/>
      <c r="F29" s="175"/>
      <c r="G29" s="164"/>
      <c r="H29" s="175"/>
      <c r="I29" s="164"/>
      <c r="J29" s="175"/>
      <c r="K29" s="164"/>
      <c r="L29" s="175"/>
      <c r="M29" s="164">
        <v>3775968.75</v>
      </c>
      <c r="N29" s="175"/>
      <c r="O29" s="164">
        <v>10288495.369999997</v>
      </c>
      <c r="P29" s="175"/>
    </row>
    <row r="30" spans="1:16" s="25" customFormat="1" ht="28.5" customHeight="1" x14ac:dyDescent="0.2">
      <c r="A30" s="39"/>
      <c r="B30" s="79"/>
      <c r="C30" s="80"/>
      <c r="D30" s="81" t="s">
        <v>54</v>
      </c>
      <c r="E30" s="176"/>
      <c r="F30" s="165"/>
      <c r="G30" s="176"/>
      <c r="H30" s="165"/>
      <c r="I30" s="176"/>
      <c r="J30" s="165"/>
      <c r="K30" s="176"/>
      <c r="L30" s="165"/>
      <c r="M30" s="176"/>
      <c r="N30" s="165">
        <v>3668931.7699999986</v>
      </c>
      <c r="O30" s="176"/>
      <c r="P30" s="165">
        <v>10262437.499999996</v>
      </c>
    </row>
    <row r="31" spans="1:16" s="39" customFormat="1" x14ac:dyDescent="0.2">
      <c r="B31" s="97"/>
      <c r="C31" s="80">
        <v>2.2000000000000002</v>
      </c>
      <c r="D31" s="109" t="s">
        <v>35</v>
      </c>
      <c r="E31" s="172"/>
      <c r="F31" s="173"/>
      <c r="G31" s="172"/>
      <c r="H31" s="174"/>
      <c r="I31" s="172"/>
      <c r="J31" s="173"/>
      <c r="K31" s="172"/>
      <c r="L31" s="173"/>
      <c r="M31" s="172"/>
      <c r="N31" s="174"/>
      <c r="O31" s="172"/>
      <c r="P31" s="173"/>
    </row>
    <row r="32" spans="1:16" s="39" customFormat="1" ht="30" x14ac:dyDescent="0.2">
      <c r="B32" s="97"/>
      <c r="C32" s="80"/>
      <c r="D32" s="81" t="s">
        <v>51</v>
      </c>
      <c r="E32" s="164"/>
      <c r="F32" s="175"/>
      <c r="G32" s="164"/>
      <c r="H32" s="177"/>
      <c r="I32" s="164"/>
      <c r="J32" s="175"/>
      <c r="K32" s="164"/>
      <c r="L32" s="175"/>
      <c r="M32" s="164"/>
      <c r="N32" s="177"/>
      <c r="O32" s="164"/>
      <c r="P32" s="175"/>
    </row>
    <row r="33" spans="1:16" s="39" customFormat="1" ht="30" x14ac:dyDescent="0.2">
      <c r="B33" s="97"/>
      <c r="C33" s="80"/>
      <c r="D33" s="81" t="s">
        <v>44</v>
      </c>
      <c r="E33" s="176"/>
      <c r="F33" s="165"/>
      <c r="G33" s="176"/>
      <c r="H33" s="178"/>
      <c r="I33" s="176"/>
      <c r="J33" s="165"/>
      <c r="K33" s="176"/>
      <c r="L33" s="165"/>
      <c r="M33" s="176"/>
      <c r="N33" s="178"/>
      <c r="O33" s="176"/>
      <c r="P33" s="165"/>
    </row>
    <row r="34" spans="1:16" s="25" customFormat="1" x14ac:dyDescent="0.2">
      <c r="A34" s="39"/>
      <c r="B34" s="79"/>
      <c r="C34" s="80">
        <v>2.2999999999999998</v>
      </c>
      <c r="D34" s="109" t="s">
        <v>28</v>
      </c>
      <c r="E34" s="164"/>
      <c r="F34" s="175"/>
      <c r="G34" s="164"/>
      <c r="H34" s="177"/>
      <c r="I34" s="164"/>
      <c r="J34" s="175"/>
      <c r="K34" s="164"/>
      <c r="L34" s="175"/>
      <c r="M34" s="164"/>
      <c r="N34" s="177"/>
      <c r="O34" s="164"/>
      <c r="P34" s="175"/>
    </row>
    <row r="35" spans="1:16" s="39" customFormat="1" x14ac:dyDescent="0.2">
      <c r="B35" s="97"/>
      <c r="C35" s="80">
        <v>2.4</v>
      </c>
      <c r="D35" s="109" t="s">
        <v>36</v>
      </c>
      <c r="E35" s="172"/>
      <c r="F35" s="173"/>
      <c r="G35" s="172"/>
      <c r="H35" s="174"/>
      <c r="I35" s="172"/>
      <c r="J35" s="173"/>
      <c r="K35" s="172"/>
      <c r="L35" s="173"/>
      <c r="M35" s="172"/>
      <c r="N35" s="174"/>
      <c r="O35" s="172"/>
      <c r="P35" s="173"/>
    </row>
    <row r="36" spans="1:16" s="39" customFormat="1" ht="30" x14ac:dyDescent="0.2">
      <c r="B36" s="97"/>
      <c r="C36" s="80"/>
      <c r="D36" s="81" t="s">
        <v>52</v>
      </c>
      <c r="E36" s="164"/>
      <c r="F36" s="175"/>
      <c r="G36" s="164"/>
      <c r="H36" s="177"/>
      <c r="I36" s="164"/>
      <c r="J36" s="175"/>
      <c r="K36" s="164"/>
      <c r="L36" s="175"/>
      <c r="M36" s="164">
        <v>300934.57999999996</v>
      </c>
      <c r="N36" s="177"/>
      <c r="O36" s="164">
        <v>702374.10000000044</v>
      </c>
      <c r="P36" s="175"/>
    </row>
    <row r="37" spans="1:16" s="39" customFormat="1" ht="30" x14ac:dyDescent="0.2">
      <c r="B37" s="97"/>
      <c r="C37" s="80"/>
      <c r="D37" s="81" t="s">
        <v>43</v>
      </c>
      <c r="E37" s="176"/>
      <c r="F37" s="165"/>
      <c r="G37" s="176"/>
      <c r="H37" s="178"/>
      <c r="I37" s="176"/>
      <c r="J37" s="165"/>
      <c r="K37" s="176"/>
      <c r="L37" s="165"/>
      <c r="M37" s="176"/>
      <c r="N37" s="164">
        <v>30480.685073124736</v>
      </c>
      <c r="O37" s="176"/>
      <c r="P37" s="164">
        <v>71141.18871157791</v>
      </c>
    </row>
    <row r="38" spans="1:16" s="25" customFormat="1" x14ac:dyDescent="0.2">
      <c r="A38" s="39"/>
      <c r="B38" s="79"/>
      <c r="C38" s="80">
        <v>2.5</v>
      </c>
      <c r="D38" s="109" t="s">
        <v>29</v>
      </c>
      <c r="E38" s="164"/>
      <c r="F38" s="175"/>
      <c r="G38" s="164"/>
      <c r="H38" s="177"/>
      <c r="I38" s="164"/>
      <c r="J38" s="175"/>
      <c r="K38" s="164"/>
      <c r="L38" s="175"/>
      <c r="M38" s="164">
        <v>343861.43999999989</v>
      </c>
      <c r="N38" s="177"/>
      <c r="O38" s="164">
        <v>619906.73</v>
      </c>
      <c r="P38" s="175"/>
    </row>
    <row r="39" spans="1:16" s="25" customFormat="1" x14ac:dyDescent="0.2">
      <c r="A39" s="39"/>
      <c r="B39" s="79"/>
      <c r="C39" s="80">
        <v>2.6</v>
      </c>
      <c r="D39" s="109" t="s">
        <v>31</v>
      </c>
      <c r="E39" s="172"/>
      <c r="F39" s="173"/>
      <c r="G39" s="172"/>
      <c r="H39" s="174"/>
      <c r="I39" s="172"/>
      <c r="J39" s="173"/>
      <c r="K39" s="172"/>
      <c r="L39" s="173"/>
      <c r="M39" s="172"/>
      <c r="N39" s="174"/>
      <c r="O39" s="172"/>
      <c r="P39" s="173"/>
    </row>
    <row r="40" spans="1:16" s="25" customFormat="1" ht="28.5" customHeight="1" x14ac:dyDescent="0.2">
      <c r="A40" s="39"/>
      <c r="B40" s="79"/>
      <c r="C40" s="80"/>
      <c r="D40" s="81" t="s">
        <v>112</v>
      </c>
      <c r="E40" s="164"/>
      <c r="F40" s="175"/>
      <c r="G40" s="164"/>
      <c r="H40" s="177"/>
      <c r="I40" s="164"/>
      <c r="J40" s="175"/>
      <c r="K40" s="164"/>
      <c r="L40" s="175"/>
      <c r="M40" s="164"/>
      <c r="N40" s="177"/>
      <c r="O40" s="164">
        <v>9198</v>
      </c>
      <c r="P40" s="175"/>
    </row>
    <row r="41" spans="1:16" s="25" customFormat="1" ht="27.95" customHeight="1" x14ac:dyDescent="0.2">
      <c r="A41" s="39"/>
      <c r="B41" s="79"/>
      <c r="C41" s="80"/>
      <c r="D41" s="81" t="s">
        <v>113</v>
      </c>
      <c r="E41" s="176"/>
      <c r="F41" s="165"/>
      <c r="G41" s="176"/>
      <c r="H41" s="178"/>
      <c r="I41" s="176"/>
      <c r="J41" s="165"/>
      <c r="K41" s="176"/>
      <c r="L41" s="165"/>
      <c r="M41" s="176"/>
      <c r="N41" s="178"/>
      <c r="O41" s="176"/>
      <c r="P41" s="165"/>
    </row>
    <row r="42" spans="1:16" s="25" customFormat="1" x14ac:dyDescent="0.2">
      <c r="A42" s="39"/>
      <c r="B42" s="79"/>
      <c r="C42" s="80">
        <v>2.7</v>
      </c>
      <c r="D42" s="109" t="s">
        <v>37</v>
      </c>
      <c r="E42" s="172"/>
      <c r="F42" s="173"/>
      <c r="G42" s="172"/>
      <c r="H42" s="174"/>
      <c r="I42" s="172"/>
      <c r="J42" s="173"/>
      <c r="K42" s="172"/>
      <c r="L42" s="173"/>
      <c r="M42" s="172"/>
      <c r="N42" s="174"/>
      <c r="O42" s="172"/>
      <c r="P42" s="173"/>
    </row>
    <row r="43" spans="1:16" s="25" customFormat="1" x14ac:dyDescent="0.2">
      <c r="A43" s="39"/>
      <c r="B43" s="79"/>
      <c r="C43" s="80"/>
      <c r="D43" s="81" t="s">
        <v>114</v>
      </c>
      <c r="E43" s="164"/>
      <c r="F43" s="175"/>
      <c r="G43" s="164"/>
      <c r="H43" s="177"/>
      <c r="I43" s="164"/>
      <c r="J43" s="175"/>
      <c r="K43" s="164"/>
      <c r="L43" s="175"/>
      <c r="M43" s="164"/>
      <c r="N43" s="177"/>
      <c r="O43" s="164"/>
      <c r="P43" s="175"/>
    </row>
    <row r="44" spans="1:16" s="39" customFormat="1" ht="30" x14ac:dyDescent="0.2">
      <c r="B44" s="97"/>
      <c r="C44" s="80"/>
      <c r="D44" s="81" t="s">
        <v>115</v>
      </c>
      <c r="E44" s="176"/>
      <c r="F44" s="165"/>
      <c r="G44" s="176"/>
      <c r="H44" s="178"/>
      <c r="I44" s="176"/>
      <c r="J44" s="165"/>
      <c r="K44" s="176"/>
      <c r="L44" s="165"/>
      <c r="M44" s="176"/>
      <c r="N44" s="178"/>
      <c r="O44" s="176"/>
      <c r="P44" s="165"/>
    </row>
    <row r="45" spans="1:16" s="25" customFormat="1" x14ac:dyDescent="0.2">
      <c r="A45" s="39"/>
      <c r="B45" s="79"/>
      <c r="C45" s="179" t="s">
        <v>116</v>
      </c>
      <c r="D45" s="109" t="s">
        <v>30</v>
      </c>
      <c r="E45" s="164"/>
      <c r="F45" s="180"/>
      <c r="G45" s="164"/>
      <c r="H45" s="181"/>
      <c r="I45" s="164"/>
      <c r="J45" s="180"/>
      <c r="K45" s="164"/>
      <c r="L45" s="180"/>
      <c r="M45" s="164"/>
      <c r="N45" s="181"/>
      <c r="O45" s="164"/>
      <c r="P45" s="180"/>
    </row>
    <row r="46" spans="1:16" s="25" customFormat="1" x14ac:dyDescent="0.2">
      <c r="A46" s="39"/>
      <c r="B46" s="79"/>
      <c r="C46" s="80">
        <v>2.9</v>
      </c>
      <c r="D46" s="109" t="s">
        <v>100</v>
      </c>
      <c r="E46" s="172"/>
      <c r="F46" s="182"/>
      <c r="G46" s="172"/>
      <c r="H46" s="183"/>
      <c r="I46" s="172"/>
      <c r="J46" s="182"/>
      <c r="K46" s="172"/>
      <c r="L46" s="182"/>
      <c r="M46" s="172"/>
      <c r="N46" s="183"/>
      <c r="O46" s="172"/>
      <c r="P46" s="182"/>
    </row>
    <row r="47" spans="1:16" s="25" customFormat="1" x14ac:dyDescent="0.2">
      <c r="A47" s="39"/>
      <c r="B47" s="79"/>
      <c r="C47" s="80"/>
      <c r="D47" s="81" t="s">
        <v>117</v>
      </c>
      <c r="E47" s="164"/>
      <c r="F47" s="184"/>
      <c r="G47" s="164"/>
      <c r="H47" s="185"/>
      <c r="I47" s="164"/>
      <c r="J47" s="184"/>
      <c r="K47" s="164"/>
      <c r="L47" s="184"/>
      <c r="M47" s="164"/>
      <c r="N47" s="185"/>
      <c r="O47" s="164"/>
      <c r="P47" s="184"/>
    </row>
    <row r="48" spans="1:16" s="25" customFormat="1" x14ac:dyDescent="0.2">
      <c r="A48" s="39"/>
      <c r="B48" s="79"/>
      <c r="C48" s="80"/>
      <c r="D48" s="109" t="s">
        <v>118</v>
      </c>
      <c r="E48" s="164"/>
      <c r="F48" s="184"/>
      <c r="G48" s="164"/>
      <c r="H48" s="185"/>
      <c r="I48" s="164"/>
      <c r="J48" s="184"/>
      <c r="K48" s="164"/>
      <c r="L48" s="184"/>
      <c r="M48" s="164"/>
      <c r="N48" s="185"/>
      <c r="O48" s="164"/>
      <c r="P48" s="184"/>
    </row>
    <row r="49" spans="1:16" s="25" customFormat="1" x14ac:dyDescent="0.2">
      <c r="A49" s="39"/>
      <c r="B49" s="79"/>
      <c r="C49" s="80"/>
      <c r="D49" s="109" t="s">
        <v>119</v>
      </c>
      <c r="E49" s="164"/>
      <c r="F49" s="180"/>
      <c r="G49" s="164"/>
      <c r="H49" s="181"/>
      <c r="I49" s="164"/>
      <c r="J49" s="180"/>
      <c r="K49" s="164"/>
      <c r="L49" s="180"/>
      <c r="M49" s="164"/>
      <c r="N49" s="181"/>
      <c r="O49" s="164"/>
      <c r="P49" s="180"/>
    </row>
    <row r="50" spans="1:16" s="39" customFormat="1" x14ac:dyDescent="0.2">
      <c r="B50" s="97"/>
      <c r="C50" s="186" t="s">
        <v>14</v>
      </c>
      <c r="D50" s="109" t="s">
        <v>26</v>
      </c>
      <c r="E50" s="164"/>
      <c r="F50" s="165"/>
      <c r="G50" s="164"/>
      <c r="H50" s="178"/>
      <c r="I50" s="164"/>
      <c r="J50" s="165"/>
      <c r="K50" s="164"/>
      <c r="L50" s="165"/>
      <c r="M50" s="164"/>
      <c r="N50" s="178"/>
      <c r="O50" s="164"/>
      <c r="P50" s="165"/>
    </row>
    <row r="51" spans="1:16" s="39" customFormat="1" x14ac:dyDescent="0.2">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0</v>
      </c>
      <c r="L51" s="189">
        <f>L30+L33+L37+L41+L44+L47+L48+L50</f>
        <v>0</v>
      </c>
      <c r="M51" s="188">
        <f>M29+M32-M34+M36-M38+M40+M43-M45+M47+M48-M49+M50</f>
        <v>3733041.89</v>
      </c>
      <c r="N51" s="189">
        <f>N30+N33+N37+N41+N44+N47+N48+N50</f>
        <v>3699412.4550731233</v>
      </c>
      <c r="O51" s="188">
        <f>O29+O32-O34+O36-O38+O40+O43-O45+O47+O48-O49+O50</f>
        <v>10380160.739999996</v>
      </c>
      <c r="P51" s="189">
        <f>P30+P33+P37+P41+P44+P47+P48+P50</f>
        <v>10333578.688711574</v>
      </c>
    </row>
    <row r="52" spans="1:16" s="25" customFormat="1" ht="15.75" thickBot="1" x14ac:dyDescent="0.25">
      <c r="A52" s="39"/>
      <c r="B52" s="166"/>
      <c r="C52" s="135"/>
      <c r="D52" s="190"/>
      <c r="E52" s="191"/>
      <c r="F52" s="192"/>
      <c r="G52" s="191"/>
      <c r="H52" s="193"/>
      <c r="I52" s="191"/>
      <c r="J52" s="192"/>
      <c r="K52" s="191"/>
      <c r="L52" s="192"/>
      <c r="M52" s="191"/>
      <c r="N52" s="193"/>
      <c r="O52" s="191"/>
      <c r="P52" s="192"/>
    </row>
    <row r="53" spans="1:16" s="25" customFormat="1" x14ac:dyDescent="0.2">
      <c r="A53" s="39"/>
      <c r="B53" s="24"/>
      <c r="C53" s="24"/>
      <c r="D53" s="24"/>
    </row>
    <row r="54" spans="1:16" s="25" customFormat="1" ht="15.75" x14ac:dyDescent="0.25">
      <c r="A54" s="39"/>
      <c r="B54" s="151"/>
      <c r="C54" s="151" t="s">
        <v>61</v>
      </c>
      <c r="D54" s="151"/>
    </row>
    <row r="55" spans="1:16" s="25" customFormat="1" ht="13.15" customHeight="1" x14ac:dyDescent="0.25">
      <c r="A55" s="39"/>
      <c r="B55" s="151"/>
      <c r="C55" s="151"/>
      <c r="D55" s="194" t="s">
        <v>138</v>
      </c>
    </row>
    <row r="56" spans="1:16" s="25" customFormat="1" ht="15.75" x14ac:dyDescent="0.25">
      <c r="A56" s="39"/>
      <c r="B56" s="151"/>
      <c r="C56" s="151"/>
      <c r="D56" s="151" t="s">
        <v>71</v>
      </c>
    </row>
    <row r="57" spans="1:16" s="25" customFormat="1" ht="13.15" customHeight="1" x14ac:dyDescent="0.25">
      <c r="A57" s="39"/>
      <c r="B57" s="151"/>
      <c r="C57" s="151"/>
      <c r="D57" s="151" t="s">
        <v>66</v>
      </c>
      <c r="E57" s="195"/>
    </row>
    <row r="58" spans="1:16" s="25" customFormat="1" ht="13.15" customHeight="1" x14ac:dyDescent="0.2">
      <c r="A58" s="39"/>
      <c r="B58" s="24"/>
      <c r="C58" s="152"/>
      <c r="D58" s="194" t="s">
        <v>101</v>
      </c>
    </row>
    <row r="59" spans="1:16" s="25" customFormat="1" ht="13.15" customHeight="1" x14ac:dyDescent="0.2">
      <c r="A59" s="39"/>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6" priority="97" stopIfTrue="1" operator="lessThan">
      <formula>0</formula>
    </cfRule>
  </conditionalFormatting>
  <conditionalFormatting sqref="O49 O45 M45 M49 K45 K49 K40 M40 O40 K38 K34 M34 O34 L41 N41 P41 K32 M32 O32 K36 L33 N33 P33 L37 L44 N44 P44">
    <cfRule type="cellIs" dxfId="35" priority="21" stopIfTrue="1" operator="lessThan">
      <formula>0</formula>
    </cfRule>
  </conditionalFormatting>
  <conditionalFormatting sqref="G22:G25">
    <cfRule type="cellIs" dxfId="34" priority="18" stopIfTrue="1" operator="lessThan">
      <formula>0</formula>
    </cfRule>
  </conditionalFormatting>
  <conditionalFormatting sqref="I22:I25">
    <cfRule type="cellIs" dxfId="33" priority="17" stopIfTrue="1" operator="lessThan">
      <formula>0</formula>
    </cfRule>
  </conditionalFormatting>
  <conditionalFormatting sqref="K22:K25">
    <cfRule type="cellIs" dxfId="32" priority="16" stopIfTrue="1" operator="lessThan">
      <formula>0</formula>
    </cfRule>
  </conditionalFormatting>
  <conditionalFormatting sqref="M22:M25">
    <cfRule type="cellIs" dxfId="31" priority="15" stopIfTrue="1" operator="lessThan">
      <formula>0</formula>
    </cfRule>
  </conditionalFormatting>
  <conditionalFormatting sqref="O22:O25">
    <cfRule type="cellIs" dxfId="30" priority="14" stopIfTrue="1" operator="lessThan">
      <formula>0</formula>
    </cfRule>
  </conditionalFormatting>
  <conditionalFormatting sqref="G29 H30">
    <cfRule type="cellIs" dxfId="29" priority="13" stopIfTrue="1" operator="lessThan">
      <formula>0</formula>
    </cfRule>
  </conditionalFormatting>
  <conditionalFormatting sqref="I29 J30">
    <cfRule type="cellIs" dxfId="28" priority="12" stopIfTrue="1" operator="lessThan">
      <formula>0</formula>
    </cfRule>
  </conditionalFormatting>
  <conditionalFormatting sqref="K29 L30">
    <cfRule type="cellIs" dxfId="27" priority="11" stopIfTrue="1" operator="lessThan">
      <formula>0</formula>
    </cfRule>
  </conditionalFormatting>
  <conditionalFormatting sqref="M29 N30">
    <cfRule type="cellIs" dxfId="26" priority="10" stopIfTrue="1" operator="lessThan">
      <formula>0</formula>
    </cfRule>
  </conditionalFormatting>
  <conditionalFormatting sqref="O29">
    <cfRule type="cellIs" dxfId="25" priority="8" stopIfTrue="1" operator="lessThan">
      <formula>0</formula>
    </cfRule>
  </conditionalFormatting>
  <conditionalFormatting sqref="P30">
    <cfRule type="cellIs" dxfId="24" priority="7" stopIfTrue="1" operator="lessThan">
      <formula>0</formula>
    </cfRule>
  </conditionalFormatting>
  <conditionalFormatting sqref="M36">
    <cfRule type="cellIs" dxfId="23" priority="6" stopIfTrue="1" operator="lessThan">
      <formula>0</formula>
    </cfRule>
  </conditionalFormatting>
  <conditionalFormatting sqref="M38">
    <cfRule type="cellIs" dxfId="22" priority="5" stopIfTrue="1" operator="lessThan">
      <formula>0</formula>
    </cfRule>
  </conditionalFormatting>
  <conditionalFormatting sqref="N37">
    <cfRule type="cellIs" dxfId="21" priority="4" stopIfTrue="1" operator="lessThan">
      <formula>0</formula>
    </cfRule>
  </conditionalFormatting>
  <conditionalFormatting sqref="O36">
    <cfRule type="cellIs" dxfId="20" priority="3" stopIfTrue="1" operator="lessThan">
      <formula>0</formula>
    </cfRule>
  </conditionalFormatting>
  <conditionalFormatting sqref="O38">
    <cfRule type="cellIs" dxfId="19" priority="2" stopIfTrue="1" operator="lessThan">
      <formula>0</formula>
    </cfRule>
  </conditionalFormatting>
  <conditionalFormatting sqref="P37">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heetViews>
  <sheetFormatPr defaultRowHeight="15" x14ac:dyDescent="0.2"/>
  <cols>
    <col min="1" max="1" width="1.85546875" style="2" customWidth="1"/>
    <col min="2" max="2" width="69.85546875" style="198"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Standard Insurance Company</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2021</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35.25" customHeight="1" x14ac:dyDescent="0.2">
      <c r="B18" s="202"/>
      <c r="C18" s="211"/>
      <c r="D18" s="349"/>
      <c r="E18" s="207"/>
    </row>
    <row r="19" spans="2:5" s="198" customFormat="1" ht="35.25" customHeight="1" x14ac:dyDescent="0.2">
      <c r="B19" s="202"/>
      <c r="C19" s="211"/>
      <c r="D19" s="349"/>
      <c r="E19" s="207"/>
    </row>
    <row r="20" spans="2:5" s="198" customFormat="1" ht="35.25" customHeight="1" x14ac:dyDescent="0.2">
      <c r="B20" s="202"/>
      <c r="C20" s="211"/>
      <c r="D20" s="349"/>
      <c r="E20" s="207"/>
    </row>
    <row r="21" spans="2:5" s="198" customFormat="1" ht="35.2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t="s">
        <v>160</v>
      </c>
      <c r="E26" s="207"/>
    </row>
    <row r="27" spans="2:5" s="198" customFormat="1" ht="35.25" customHeight="1" x14ac:dyDescent="0.2">
      <c r="B27" s="202"/>
      <c r="C27" s="211"/>
      <c r="D27" s="349"/>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35.25" customHeight="1" x14ac:dyDescent="0.2">
      <c r="B33" s="202"/>
      <c r="C33" s="211"/>
      <c r="D33" s="349" t="s">
        <v>161</v>
      </c>
      <c r="E33" s="207"/>
    </row>
    <row r="34" spans="2:5" s="198" customFormat="1" ht="35.25" customHeight="1" x14ac:dyDescent="0.2">
      <c r="B34" s="202"/>
      <c r="C34" s="211"/>
      <c r="D34" s="349"/>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35.25" customHeight="1" x14ac:dyDescent="0.2">
      <c r="B40" s="202"/>
      <c r="C40" s="211"/>
      <c r="D40" s="349"/>
      <c r="E40" s="207"/>
    </row>
    <row r="41" spans="2:5" s="198" customFormat="1" ht="35.25" customHeight="1" x14ac:dyDescent="0.2">
      <c r="B41" s="202"/>
      <c r="C41" s="211"/>
      <c r="D41" s="349"/>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35.25" customHeight="1" x14ac:dyDescent="0.2">
      <c r="B47" s="202"/>
      <c r="C47" s="211"/>
      <c r="D47" s="349"/>
      <c r="E47" s="207"/>
    </row>
    <row r="48" spans="2:5" s="198" customFormat="1" ht="35.25" customHeight="1" x14ac:dyDescent="0.2">
      <c r="B48" s="202"/>
      <c r="C48" s="211"/>
      <c r="D48" s="349"/>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c r="C55" s="216"/>
      <c r="D55" s="349" t="s">
        <v>163</v>
      </c>
      <c r="E55" s="217"/>
    </row>
    <row r="56" spans="2:5" s="218" customFormat="1" ht="35.25" customHeight="1" x14ac:dyDescent="0.2">
      <c r="B56" s="202"/>
      <c r="C56" s="213"/>
      <c r="D56" s="349"/>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35.25" customHeight="1" x14ac:dyDescent="0.2">
      <c r="B62" s="202"/>
      <c r="C62" s="216"/>
      <c r="D62" s="349" t="s">
        <v>162</v>
      </c>
      <c r="E62" s="217"/>
    </row>
    <row r="63" spans="2:5" s="218" customFormat="1" ht="35.25" customHeight="1" x14ac:dyDescent="0.2">
      <c r="B63" s="202"/>
      <c r="C63" s="211"/>
      <c r="D63" s="349"/>
      <c r="E63" s="217"/>
    </row>
    <row r="64" spans="2:5" s="218" customFormat="1" ht="35.25" customHeight="1" x14ac:dyDescent="0.2">
      <c r="B64" s="202"/>
      <c r="C64" s="213"/>
      <c r="D64" s="349"/>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c r="C69" s="216"/>
      <c r="D69" s="349"/>
      <c r="E69" s="217"/>
    </row>
    <row r="70" spans="2:5" s="218" customFormat="1" ht="35.25" customHeight="1" x14ac:dyDescent="0.2">
      <c r="B70" s="202"/>
      <c r="C70" s="211"/>
      <c r="D70" s="349"/>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35.25" customHeight="1" x14ac:dyDescent="0.2">
      <c r="B76" s="202"/>
      <c r="C76" s="216"/>
      <c r="D76" s="349" t="s">
        <v>164</v>
      </c>
      <c r="E76" s="217"/>
    </row>
    <row r="77" spans="2:5" s="218" customFormat="1" ht="35.25" customHeight="1" x14ac:dyDescent="0.2">
      <c r="B77" s="202"/>
      <c r="C77" s="211"/>
      <c r="D77" s="349"/>
      <c r="E77" s="217"/>
    </row>
    <row r="78" spans="2:5" s="218" customFormat="1" ht="35.25" customHeight="1" x14ac:dyDescent="0.2">
      <c r="B78" s="202"/>
      <c r="C78" s="213"/>
      <c r="D78" s="349"/>
      <c r="E78" s="217"/>
    </row>
    <row r="79" spans="2:5" s="218" customFormat="1" ht="35.25" customHeight="1" x14ac:dyDescent="0.2">
      <c r="B79" s="202"/>
      <c r="C79" s="213"/>
      <c r="D79" s="349"/>
      <c r="E79" s="217"/>
    </row>
    <row r="80" spans="2:5" s="218" customFormat="1" ht="35.25" customHeight="1" x14ac:dyDescent="0.2">
      <c r="B80" s="202"/>
      <c r="C80" s="213"/>
      <c r="D80" s="349"/>
      <c r="E80" s="217"/>
    </row>
    <row r="81" spans="2:5" s="218" customFormat="1" ht="35.25" customHeight="1"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L10" zoomScaleNormal="100" workbookViewId="0">
      <selection activeCell="Y31" sqref="Y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Standard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0"/>
      <c r="Z21" s="261"/>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c r="R22" s="263"/>
      <c r="S22" s="264">
        <f>'Pt 1 Summary of Data'!L24</f>
        <v>0</v>
      </c>
      <c r="T22" s="265">
        <f>SUM(Q22:S22)</f>
        <v>0</v>
      </c>
      <c r="U22" s="262">
        <v>3765618</v>
      </c>
      <c r="V22" s="263">
        <v>3194823</v>
      </c>
      <c r="W22" s="264">
        <f>'Pt 1 Summary of Data'!N24</f>
        <v>3699412.4550731233</v>
      </c>
      <c r="X22" s="265">
        <f>SUM(U22:W22)</f>
        <v>10659853.455073124</v>
      </c>
      <c r="Y22" s="262">
        <v>10006868</v>
      </c>
      <c r="Z22" s="261">
        <v>8903403</v>
      </c>
      <c r="AA22" s="264">
        <f>'Pt 1 Summary of Data'!P24</f>
        <v>10333578.688711574</v>
      </c>
      <c r="AB22" s="265">
        <f>SUM(Y22:AA22)</f>
        <v>29243849.688711576</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0</v>
      </c>
      <c r="R23" s="266">
        <f>SUM(R$22:R$22)</f>
        <v>0</v>
      </c>
      <c r="S23" s="266">
        <f>SUM(S$22:S$22)</f>
        <v>0</v>
      </c>
      <c r="T23" s="265">
        <f>SUM(Q23:S23)</f>
        <v>0</v>
      </c>
      <c r="U23" s="266">
        <f>SUM(U$22:U$22)</f>
        <v>3765618</v>
      </c>
      <c r="V23" s="266">
        <f>SUM(V$22:V$22)</f>
        <v>3194823</v>
      </c>
      <c r="W23" s="266">
        <f>SUM(W$22:W$22)</f>
        <v>3699412.4550731233</v>
      </c>
      <c r="X23" s="265">
        <f>SUM(U23:W23)</f>
        <v>10659853.455073124</v>
      </c>
      <c r="Y23" s="266">
        <f>SUM(Y$22:Y$22)</f>
        <v>10006868</v>
      </c>
      <c r="Z23" s="266">
        <f>SUM(Z$22:Z$22)</f>
        <v>8903403</v>
      </c>
      <c r="AA23" s="266">
        <f>SUM(AA$22:AA$22)</f>
        <v>10333578.688711574</v>
      </c>
      <c r="AB23" s="265">
        <f>SUM(Y23:AA23)</f>
        <v>29243849.688711576</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c r="R26" s="263"/>
      <c r="S26" s="273">
        <f>'Pt 1 Summary of Data'!L21</f>
        <v>0</v>
      </c>
      <c r="T26" s="265">
        <f>SUM(Q26:S26)</f>
        <v>0</v>
      </c>
      <c r="U26" s="272">
        <v>6348719</v>
      </c>
      <c r="V26" s="263">
        <v>6518050</v>
      </c>
      <c r="W26" s="273">
        <f>'Pt 1 Summary of Data'!N21</f>
        <v>6503099.6800000016</v>
      </c>
      <c r="X26" s="265">
        <f>SUM(U26:W26)</f>
        <v>19369868.68</v>
      </c>
      <c r="Y26" s="272">
        <v>13459342</v>
      </c>
      <c r="Z26" s="263">
        <v>14446968</v>
      </c>
      <c r="AA26" s="273">
        <f>'Pt 1 Summary of Data'!P21</f>
        <v>14645121.659999989</v>
      </c>
      <c r="AB26" s="265">
        <f>SUM(Y26:AA26)</f>
        <v>42551431.659999989</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c r="R27" s="263"/>
      <c r="S27" s="273">
        <f>'Pt 1 Summary of Data'!L35</f>
        <v>0</v>
      </c>
      <c r="T27" s="265">
        <f>SUM(Q27:S27)</f>
        <v>0</v>
      </c>
      <c r="U27" s="272">
        <v>149195</v>
      </c>
      <c r="V27" s="263">
        <v>153174</v>
      </c>
      <c r="W27" s="273">
        <f>'Pt 1 Summary of Data'!N35</f>
        <v>152822.84248000005</v>
      </c>
      <c r="X27" s="265">
        <f>SUM(U27:W27)</f>
        <v>455191.84248000005</v>
      </c>
      <c r="Y27" s="272">
        <v>316295</v>
      </c>
      <c r="Z27" s="263">
        <v>339504</v>
      </c>
      <c r="AA27" s="273">
        <f>'Pt 1 Summary of Data'!P35</f>
        <v>344160.35900999972</v>
      </c>
      <c r="AB27" s="265">
        <f>SUM(Y27:AA27)</f>
        <v>999959.35900999978</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0</v>
      </c>
      <c r="R28" s="273">
        <f t="shared" si="0"/>
        <v>0</v>
      </c>
      <c r="S28" s="273">
        <f t="shared" si="0"/>
        <v>0</v>
      </c>
      <c r="T28" s="112">
        <f>T$26-T$27</f>
        <v>0</v>
      </c>
      <c r="U28" s="273">
        <f t="shared" si="0"/>
        <v>6199524</v>
      </c>
      <c r="V28" s="273">
        <f t="shared" si="0"/>
        <v>6364876</v>
      </c>
      <c r="W28" s="273">
        <f t="shared" si="0"/>
        <v>6350276.8375200015</v>
      </c>
      <c r="X28" s="112">
        <f>X$26-X$27</f>
        <v>18914676.83752</v>
      </c>
      <c r="Y28" s="273">
        <f t="shared" si="0"/>
        <v>13143047</v>
      </c>
      <c r="Z28" s="273">
        <f t="shared" si="0"/>
        <v>14107464</v>
      </c>
      <c r="AA28" s="273">
        <f t="shared" si="0"/>
        <v>14300961.300989989</v>
      </c>
      <c r="AB28" s="112">
        <f>AB$26-AB$27</f>
        <v>41551472.300989985</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c r="R30" s="278"/>
      <c r="S30" s="279">
        <f>'Pt 1 Summary of Data'!L49</f>
        <v>0</v>
      </c>
      <c r="T30" s="280">
        <f>SUM(Q30:S30)</f>
        <v>0</v>
      </c>
      <c r="U30" s="281">
        <v>5883</v>
      </c>
      <c r="V30" s="278">
        <v>5964</v>
      </c>
      <c r="W30" s="282">
        <f>'Pt 1 Summary of Data'!N49</f>
        <v>5950.75</v>
      </c>
      <c r="X30" s="280">
        <f>SUM(U30:W30)</f>
        <v>17797.75</v>
      </c>
      <c r="Y30" s="281">
        <v>13376</v>
      </c>
      <c r="Z30" s="278">
        <v>14389</v>
      </c>
      <c r="AA30" s="282">
        <f>'Pt 1 Summary of Data'!P49</f>
        <v>14272.416666666666</v>
      </c>
      <c r="AB30" s="280">
        <f>SUM(Y30:AA30)</f>
        <v>42037.416666666664</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t="str">
        <f>IF(T30&lt;1000,"Not Required to Calculate",T23/T28)</f>
        <v>Not Required to Calculate</v>
      </c>
      <c r="U33" s="291"/>
      <c r="V33" s="292"/>
      <c r="W33" s="292"/>
      <c r="X33" s="293">
        <f>IF(X30&lt;1000,"Not Required to Calculate",X23/X28)</f>
        <v>0.56357576429367073</v>
      </c>
      <c r="Y33" s="291"/>
      <c r="Z33" s="292"/>
      <c r="AA33" s="292"/>
      <c r="AB33" s="293">
        <f>IF(AB30&lt;1000,"Not Required to Calculate",AB23/AB28)</f>
        <v>0.70379815850748628</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Z36" s="25"/>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2" t="s">
        <v>127</v>
      </c>
    </row>
    <row r="8" spans="2:3" s="2" customFormat="1" ht="15.75" customHeight="1" x14ac:dyDescent="0.25">
      <c r="B8" s="297" t="str">
        <f>'Cover Page'!C8</f>
        <v>Standard Insurance Company</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2021</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Standard Insurance Company</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2021</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2022-07-27T16:10:47Z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