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310" yWindow="6105" windowWidth="6570" windowHeight="198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O49" i="4"/>
  <c r="N49" i="4"/>
  <c r="M49" i="4"/>
  <c r="K49" i="4"/>
  <c r="J49" i="4"/>
  <c r="O30" i="10" s="1"/>
  <c r="P30" i="10" s="1"/>
  <c r="I49" i="4"/>
  <c r="G49" i="4"/>
  <c r="F49" i="4"/>
  <c r="G30" i="10" s="1"/>
  <c r="H30" i="10" s="1"/>
  <c r="E51" i="18"/>
  <c r="E24" i="4" s="1"/>
  <c r="H6" i="4"/>
  <c r="N35" i="4" s="1"/>
  <c r="H21" i="4"/>
  <c r="K26" i="10" s="1"/>
  <c r="L26" i="10" s="1"/>
  <c r="H51" i="18"/>
  <c r="H24" i="4" s="1"/>
  <c r="K22" i="10" s="1"/>
  <c r="L22" i="10" s="1"/>
  <c r="F51" i="18"/>
  <c r="F24" i="4" s="1"/>
  <c r="E21" i="4"/>
  <c r="P51" i="18"/>
  <c r="P24" i="4" s="1"/>
  <c r="O51" i="18"/>
  <c r="O24" i="4" s="1"/>
  <c r="N51" i="18"/>
  <c r="N24" i="4" s="1"/>
  <c r="M51" i="18"/>
  <c r="M24" i="4" s="1"/>
  <c r="L51" i="18"/>
  <c r="L24" i="4" s="1"/>
  <c r="K51" i="18"/>
  <c r="K24" i="4" s="1"/>
  <c r="J51" i="18"/>
  <c r="J24" i="4" s="1"/>
  <c r="O22" i="10" s="1"/>
  <c r="P22" i="10" s="1"/>
  <c r="I51" i="18"/>
  <c r="I24" i="4" s="1"/>
  <c r="G51" i="18"/>
  <c r="G24" i="4" s="1"/>
  <c r="P21" i="4"/>
  <c r="O21" i="4"/>
  <c r="N21" i="4"/>
  <c r="M21" i="4"/>
  <c r="L21" i="4"/>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AA22" i="10" l="1"/>
  <c r="AB22" i="10" s="1"/>
  <c r="W22" i="10"/>
  <c r="X22" i="10" s="1"/>
  <c r="S22" i="10"/>
  <c r="T22" i="10" s="1"/>
  <c r="S26" i="10"/>
  <c r="T26" i="10" s="1"/>
  <c r="AA26" i="10"/>
  <c r="AB26" i="10" s="1"/>
  <c r="W26" i="10"/>
  <c r="X26" i="10" s="1"/>
  <c r="W30" i="10"/>
  <c r="X30" i="10" s="1"/>
  <c r="AA30" i="10"/>
  <c r="AB30" i="10" s="1"/>
  <c r="W27" i="10"/>
  <c r="X27" i="10" s="1"/>
  <c r="S30" i="10"/>
  <c r="T30" i="10" s="1"/>
  <c r="G22" i="10"/>
  <c r="H22" i="10" s="1"/>
  <c r="O35" i="4"/>
  <c r="G35" i="4"/>
  <c r="G23" i="10"/>
  <c r="H23" i="10" s="1"/>
  <c r="H35" i="4"/>
  <c r="K27" i="10" s="1"/>
  <c r="L27" i="10" s="1"/>
  <c r="L28" i="10" s="1"/>
  <c r="P35" i="4"/>
  <c r="M35" i="4"/>
  <c r="L35" i="4"/>
  <c r="F35" i="4"/>
  <c r="G27" i="10" s="1"/>
  <c r="H27" i="10" s="1"/>
  <c r="H28" i="10" s="1"/>
  <c r="E35" i="4"/>
  <c r="AA23" i="10"/>
  <c r="AB23" i="10" s="1"/>
  <c r="W23" i="10"/>
  <c r="X23" i="10" s="1"/>
  <c r="S23" i="10"/>
  <c r="T23" i="10" s="1"/>
  <c r="O23" i="10"/>
  <c r="P23" i="10" s="1"/>
  <c r="K23" i="10"/>
  <c r="L23" i="10" s="1"/>
  <c r="K35" i="4"/>
  <c r="W28" i="10"/>
  <c r="I35" i="4"/>
  <c r="J35" i="4"/>
  <c r="O27" i="10" s="1"/>
  <c r="P27" i="10" s="1"/>
  <c r="P28" i="10" s="1"/>
  <c r="X28" i="10" l="1"/>
  <c r="AA27" i="10"/>
  <c r="AB27" i="10" s="1"/>
  <c r="AB28" i="10" s="1"/>
  <c r="AB33" i="10" s="1"/>
  <c r="S27" i="10"/>
  <c r="S28" i="10" s="1"/>
  <c r="X33" i="10"/>
  <c r="K28" i="10"/>
  <c r="G28" i="10"/>
  <c r="L33" i="10"/>
  <c r="P33" i="10"/>
  <c r="H33" i="10"/>
  <c r="O28" i="10"/>
  <c r="T27" i="10" l="1"/>
  <c r="T28" i="10" s="1"/>
  <c r="T33" i="10" s="1"/>
  <c r="AA28" i="10"/>
</calcChain>
</file>

<file path=xl/comments1.xml><?xml version="1.0" encoding="utf-8"?>
<comments xmlns="http://schemas.openxmlformats.org/spreadsheetml/2006/main">
  <authors>
    <author>Author</author>
  </authors>
  <commentList>
    <comment ref="B22" authorId="0" shapeId="0">
      <text>
        <r>
          <rPr>
            <b/>
            <sz val="9"/>
            <color indexed="81"/>
            <rFont val="Tahoma"/>
            <family val="2"/>
          </rPr>
          <t>Author:</t>
        </r>
        <r>
          <rPr>
            <sz val="9"/>
            <color indexed="81"/>
            <rFont val="Tahoma"/>
            <family val="2"/>
          </rPr>
          <t xml:space="preserve">
Signed by Kayt O'Neil on 7/28/2021</t>
        </r>
      </text>
    </comment>
    <comment ref="B24" authorId="0" shapeId="0">
      <text>
        <r>
          <rPr>
            <b/>
            <sz val="9"/>
            <color indexed="81"/>
            <rFont val="Tahoma"/>
            <family val="2"/>
          </rPr>
          <t>Author:</t>
        </r>
        <r>
          <rPr>
            <sz val="9"/>
            <color indexed="81"/>
            <rFont val="Tahoma"/>
            <family val="2"/>
          </rPr>
          <t xml:space="preserve">
Updated by Kayt O'Neil</t>
        </r>
      </text>
    </comment>
  </commentList>
</comments>
</file>

<file path=xl/sharedStrings.xml><?xml version="1.0" encoding="utf-8"?>
<sst xmlns="http://schemas.openxmlformats.org/spreadsheetml/2006/main" count="356" uniqueCount="190">
  <si>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</si>
  <si>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</si>
  <si>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</si>
  <si>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</si>
  <si>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</si>
  <si>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</si>
  <si>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</si>
  <si>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</si>
  <si>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</si>
  <si>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</si>
  <si>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</si>
  <si>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</si>
  <si>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</si>
  <si>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</si>
  <si>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</si>
  <si>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</si>
  <si>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</si>
  <si>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</si>
  <si>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</si>
  <si>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</si>
  <si>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</si>
  <si>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</si>
  <si>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</si>
  <si>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</si>
  <si>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</si>
  <si>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</si>
  <si>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</si>
  <si>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</si>
  <si>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</si>
  <si>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</si>
  <si>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</si>
  <si>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</si>
  <si>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</si>
  <si>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</si>
  <si>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</si>
  <si>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</si>
  <si>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</si>
  <si>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</si>
  <si>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</si>
  <si>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</si>
  <si>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</si>
  <si>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</si>
  <si>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</si>
  <si>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</si>
  <si>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</si>
  <si>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</si>
  <si>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</si>
  <si>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</si>
  <si>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</si>
  <si>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</si>
  <si>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</si>
  <si>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</si>
  <si>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</si>
  <si>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</si>
  <si>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</si>
  <si>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</si>
  <si>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</si>
  <si>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</si>
  <si>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</si>
  <si>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</si>
  <si>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</si>
  <si>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</si>
  <si>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</si>
  <si>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</si>
  <si>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</si>
  <si>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</si>
  <si>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</si>
  <si>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</si>
  <si>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</si>
  <si>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</si>
  <si>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</si>
  <si>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</si>
  <si>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</si>
  <si>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</si>
  <si>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</si>
  <si>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</si>
  <si>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</si>
  <si>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</si>
  <si>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</si>
  <si>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</si>
  <si>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</si>
  <si>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</si>
  <si>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</si>
  <si>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</si>
  <si>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</si>
  <si>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</si>
  <si>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</si>
  <si>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</si>
  <si>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</si>
  <si>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</si>
  <si>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</si>
  <si>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</si>
  <si>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</si>
  <si>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</si>
  <si>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</si>
  <si>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</si>
  <si>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</si>
  <si>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</si>
  <si>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</si>
  <si>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</si>
  <si>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</si>
  <si>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</si>
  <si>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</si>
  <si>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</si>
  <si>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</si>
  <si>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</si>
  <si>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</si>
  <si>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</si>
  <si>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</si>
  <si>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</si>
  <si>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</si>
  <si>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</si>
  <si>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</si>
  <si>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</si>
  <si>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</si>
  <si>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</si>
  <si>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</si>
  <si>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</si>
  <si>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</si>
  <si>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</si>
  <si>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</si>
  <si>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</si>
  <si>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</si>
  <si>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</si>
  <si>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</si>
  <si>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</si>
  <si>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</si>
  <si>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</si>
  <si>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</si>
  <si>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</si>
  <si>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</si>
  <si>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</si>
  <si>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</si>
  <si>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</si>
  <si>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</si>
  <si>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</si>
  <si>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</si>
  <si>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</si>
  <si>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</si>
  <si>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</si>
  <si>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</si>
  <si>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</si>
  <si>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</si>
  <si>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</si>
  <si>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</si>
  <si>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</si>
  <si>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</si>
  <si>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</si>
  <si>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</si>
  <si>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</si>
  <si>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</si>
  <si>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</si>
  <si>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</si>
  <si>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</si>
  <si>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</si>
  <si>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</si>
  <si>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</si>
  <si>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</si>
  <si>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</si>
  <si>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</si>
  <si>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</si>
  <si>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No</t>
  </si>
  <si>
    <t xml:space="preserve">Includes claims paid or payable to physicians and non-clinical providers for services and supplies covered by the policy, including estimates of losses incurred, but not yet reported.  </t>
  </si>
  <si>
    <t xml:space="preserve">          Allocation</t>
  </si>
  <si>
    <t xml:space="preserve">          Description</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</si>
  <si>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</si>
  <si>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 xml:space="preserve">Premium earned by segment by contract situs state is used to allocate state and municipal premium taxes. </t>
  </si>
  <si>
    <t>Premium earned by segment (i.e., individual, small group, large group) by contract situs state is used to allocate guaranty fund assessments.</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</si>
  <si>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</si>
  <si>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</si>
  <si>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</si>
  <si>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Includes compensation (including but not limited to salary and benefits) to employees engaged in soliciting and generating sales to policyholders for the issuer.</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</si>
  <si>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</si>
  <si>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</si>
  <si>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</si>
  <si>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</si>
  <si>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General and Administrative Expenses not already Included in other lines.</t>
  </si>
  <si>
    <t>Cigna Health and Life Insurance Company</t>
  </si>
  <si>
    <t>Expenses are allocated pro rata based on the proportion of enrollee months associated with contracts in each segment (i.e., individual, small group, large group) that are sitused in a state. 
For minimum premium contracts, enrollee member months are split between the insured and administrative portion of the contract.</t>
  </si>
  <si>
    <t>Property taxes are allocated pro rata based on membership. Once dollars have been allocated to the California sitused other health column based on the methodology noted above- these dollars are then allocated to the individual, small group and large group sizing based on premium's in each of those segments.</t>
  </si>
  <si>
    <t>Includes State income, excise, business, and other taxes that may be excluded from earned premium under 45 CFR §158.162(b)(1), also includes State premium taxes, and Community Benefit Expenditures</t>
  </si>
  <si>
    <t>Paid claims are assigned to the contract situs state with the exception of claims with respect to individual market business sold through an association which are reported in the resident state of the insured at the time the certificate of coverage was issued.  Claim liabilities are allocated to the contract situs state based on premium except for minimum premium accounts which were specifically assigned to situs states.</t>
  </si>
  <si>
    <t>n/a</t>
  </si>
  <si>
    <t>Commission expenses are identifiable to the individual segment. Premium earned by segment by contract situs state is used to allocate expenses associated with contracts in the small and large group segment that are sitused in a state. For minimum premium contracts, enrollee member months are split between the insured and administrative portion of the contract.</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</si>
  <si>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and HII fee.</t>
  </si>
  <si>
    <t>Once dollars have been allocated to the California sitused other health column based on the methodology noted above- these dollars are then allocated to the individual and large group sizing based on membermonths in each of those segments.</t>
  </si>
  <si>
    <t>Eric P. Blakeslee</t>
  </si>
  <si>
    <t>Signing as Vice President of CHLIC not as Chief Financial Officer</t>
  </si>
  <si>
    <t>Kathleen M O'Neil</t>
  </si>
  <si>
    <t>Signing as Vice President of CGLIC &amp; Accounting Senior Director for MLR Reporting (not as CEO)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</si>
</sst>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6"/>
      <name val="Harlow Solid Italic"/>
      <family val="5"/>
    </font>
    <font>
      <b/>
      <sz val="9"/>
      <color indexed="81"/>
      <name val="Tahoma"/>
      <family val="2"/>
    </font>
    <font>
      <sz val="9"/>
      <color indexed="81"/>
      <name val="Tahoma"/>
      <family val="2"/>
    </font>
    <font>
      <i/>
      <u/>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40" fillId="0" borderId="0" xfId="0" applyFont="1" applyProtection="1">
      <protection locked="0"/>
    </xf>
    <xf numFmtId="0" fontId="43" fillId="0" borderId="0" xfId="0" applyFont="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J21" sqref="J21"/>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177</v>
      </c>
    </row>
    <row r="9" spans="1:3" ht="15.75" x14ac:dyDescent="0.2">
      <c r="A9" s="32" t="s">
        <v>3</v>
      </c>
      <c r="B9" s="33" t="s">
        <v>89</v>
      </c>
      <c r="C9" s="34"/>
    </row>
    <row r="10" spans="1:3" ht="16.5" thickBot="1" x14ac:dyDescent="0.3">
      <c r="A10" s="36" t="s">
        <v>4</v>
      </c>
      <c r="B10" s="37" t="s">
        <v>86</v>
      </c>
      <c r="C10" s="38"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28" zoomScaleNormal="100" workbookViewId="0">
      <selection activeCell="P29" sqref="P2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Cigna Health and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20745741.210000001</v>
      </c>
      <c r="L21" s="83">
        <f>'Pt 2 Premium and Claims'!L22+'Pt 2 Premium and Claims'!L23-'Pt 2 Premium and Claims'!L24-'Pt 2 Premium and Claims'!L25</f>
        <v>20746098.460000001</v>
      </c>
      <c r="M21" s="82">
        <f>'Pt 2 Premium and Claims'!M22+'Pt 2 Premium and Claims'!M23-'Pt 2 Premium and Claims'!M24-'Pt 2 Premium and Claims'!M25</f>
        <v>11277081.130000001</v>
      </c>
      <c r="N21" s="83">
        <f>'Pt 2 Premium and Claims'!N22+'Pt 2 Premium and Claims'!N23-'Pt 2 Premium and Claims'!N24-'Pt 2 Premium and Claims'!N25</f>
        <v>11272376.26</v>
      </c>
      <c r="O21" s="82">
        <f>'Pt 2 Premium and Claims'!O22+'Pt 2 Premium and Claims'!O23-'Pt 2 Premium and Claims'!O24-'Pt 2 Premium and Claims'!O25</f>
        <v>235061982.53999999</v>
      </c>
      <c r="P21" s="83">
        <f>'Pt 2 Premium and Claims'!P22+'Pt 2 Premium and Claims'!P23-'Pt 2 Premium and Claims'!P24-'Pt 2 Premium and Claims'!P25</f>
        <v>234936843.72</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9532383.790000001</v>
      </c>
      <c r="L24" s="83">
        <f>'Pt 2 Premium and Claims'!L51</f>
        <v>9573581</v>
      </c>
      <c r="M24" s="82">
        <f>'Pt 2 Premium and Claims'!M51</f>
        <v>7784082.4500000002</v>
      </c>
      <c r="N24" s="83">
        <f>'Pt 2 Premium and Claims'!N51</f>
        <v>7588653</v>
      </c>
      <c r="O24" s="82">
        <f>'Pt 2 Premium and Claims'!O51</f>
        <v>177567650.67000002</v>
      </c>
      <c r="P24" s="83">
        <f>'Pt 2 Premium and Claims'!P51</f>
        <v>174215513.55000001</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1456012.39</v>
      </c>
      <c r="L28" s="107">
        <v>1456012.39</v>
      </c>
      <c r="M28" s="106">
        <v>356315.74</v>
      </c>
      <c r="N28" s="108">
        <v>356315.74</v>
      </c>
      <c r="O28" s="106">
        <v>3345370.19</v>
      </c>
      <c r="P28" s="105">
        <v>3345370.19</v>
      </c>
    </row>
    <row r="29" spans="2:16" s="39" customFormat="1" ht="30" x14ac:dyDescent="0.2">
      <c r="B29" s="97"/>
      <c r="C29" s="101"/>
      <c r="D29" s="81" t="s">
        <v>67</v>
      </c>
      <c r="E29" s="106"/>
      <c r="F29" s="108"/>
      <c r="G29" s="104"/>
      <c r="H29" s="105"/>
      <c r="I29" s="106"/>
      <c r="J29" s="107"/>
      <c r="K29" s="106">
        <v>198017.02</v>
      </c>
      <c r="L29" s="107">
        <v>198017.02</v>
      </c>
      <c r="M29" s="106">
        <v>110117.56</v>
      </c>
      <c r="N29" s="108">
        <v>110117.56</v>
      </c>
      <c r="O29" s="106">
        <v>2755969.48</v>
      </c>
      <c r="P29" s="105">
        <v>2755969.48</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06">
        <v>6226</v>
      </c>
      <c r="L31" s="107">
        <v>6226</v>
      </c>
      <c r="M31" s="106">
        <v>3384.36</v>
      </c>
      <c r="N31" s="105">
        <v>3384.36</v>
      </c>
      <c r="O31" s="106">
        <v>70544.350000000006</v>
      </c>
      <c r="P31" s="108">
        <v>70544.350000000006</v>
      </c>
    </row>
    <row r="32" spans="2:16" x14ac:dyDescent="0.2">
      <c r="B32" s="79"/>
      <c r="C32" s="101"/>
      <c r="D32" s="109" t="s">
        <v>104</v>
      </c>
      <c r="E32" s="106"/>
      <c r="F32" s="108"/>
      <c r="G32" s="104"/>
      <c r="H32" s="105"/>
      <c r="I32" s="106"/>
      <c r="J32" s="107"/>
      <c r="K32" s="106">
        <v>332623.28999999998</v>
      </c>
      <c r="L32" s="107">
        <v>332623.28999999998</v>
      </c>
      <c r="M32" s="106">
        <v>180809.15</v>
      </c>
      <c r="N32" s="105">
        <v>180809.15</v>
      </c>
      <c r="O32" s="106">
        <v>3768826.1</v>
      </c>
      <c r="P32" s="108">
        <v>3768826.1</v>
      </c>
    </row>
    <row r="33" spans="2:16" x14ac:dyDescent="0.2">
      <c r="B33" s="79"/>
      <c r="C33" s="101"/>
      <c r="D33" s="109" t="s">
        <v>103</v>
      </c>
      <c r="E33" s="106"/>
      <c r="F33" s="108"/>
      <c r="G33" s="104"/>
      <c r="H33" s="105"/>
      <c r="I33" s="106"/>
      <c r="J33" s="107"/>
      <c r="K33" s="106">
        <v>0</v>
      </c>
      <c r="L33" s="107">
        <v>0</v>
      </c>
      <c r="M33" s="106">
        <v>0</v>
      </c>
      <c r="N33" s="105">
        <v>0</v>
      </c>
      <c r="O33" s="106">
        <v>0</v>
      </c>
      <c r="P33" s="108">
        <v>0</v>
      </c>
    </row>
    <row r="34" spans="2:16" x14ac:dyDescent="0.2">
      <c r="B34" s="79"/>
      <c r="C34" s="101">
        <v>3.3</v>
      </c>
      <c r="D34" s="109" t="s">
        <v>21</v>
      </c>
      <c r="E34" s="110"/>
      <c r="F34" s="108"/>
      <c r="G34" s="104"/>
      <c r="H34" s="105"/>
      <c r="I34" s="106"/>
      <c r="J34" s="107"/>
      <c r="K34" s="106">
        <v>-141.4</v>
      </c>
      <c r="L34" s="107">
        <v>-141.4</v>
      </c>
      <c r="M34" s="106">
        <v>-78.63</v>
      </c>
      <c r="N34" s="105">
        <v>-78.63</v>
      </c>
      <c r="O34" s="106">
        <v>-1968.03</v>
      </c>
      <c r="P34" s="108">
        <v>-1968.03</v>
      </c>
    </row>
    <row r="35" spans="2:16" x14ac:dyDescent="0.2">
      <c r="B35" s="79"/>
      <c r="C35" s="101">
        <v>3.4</v>
      </c>
      <c r="D35" s="109" t="s">
        <v>72</v>
      </c>
      <c r="E35" s="111">
        <f t="shared" ref="E35:J35" si="0">SUM(E$28:E$29,E$31,E$34+IF($H$6="No",IF(MAX(E$32:E$33)=0,MIN(E$32:E$33),MAX(E$32:E$33)),SUM(E$32:E$33)))</f>
        <v>0</v>
      </c>
      <c r="F35" s="112">
        <f t="shared" si="0"/>
        <v>0</v>
      </c>
      <c r="G35" s="111">
        <f t="shared" si="0"/>
        <v>0</v>
      </c>
      <c r="H35" s="112">
        <f t="shared" si="0"/>
        <v>0</v>
      </c>
      <c r="I35" s="111">
        <f t="shared" si="0"/>
        <v>0</v>
      </c>
      <c r="J35" s="112">
        <f t="shared" si="0"/>
        <v>0</v>
      </c>
      <c r="K35" s="111">
        <f t="shared" ref="K35:P35" si="1">SUM(K$28:K$29,K$31,K$34+IF($H$6="No",IF(MAX(K$32:K$33)=0,MIN(K$32:K$33),MAX(K$32:K$33)),SUM(K$32:K$33)))</f>
        <v>1992737.2999999998</v>
      </c>
      <c r="L35" s="112">
        <f t="shared" si="1"/>
        <v>1992737.2999999998</v>
      </c>
      <c r="M35" s="111">
        <f t="shared" si="1"/>
        <v>650548.17999999993</v>
      </c>
      <c r="N35" s="112">
        <f t="shared" si="1"/>
        <v>650548.17999999993</v>
      </c>
      <c r="O35" s="111">
        <f t="shared" si="1"/>
        <v>9938742.0899999999</v>
      </c>
      <c r="P35" s="112">
        <f t="shared" si="1"/>
        <v>9938742.0899999999</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163035.4</v>
      </c>
      <c r="L38" s="108">
        <v>163035.4</v>
      </c>
      <c r="M38" s="106">
        <v>90664.23</v>
      </c>
      <c r="N38" s="108">
        <v>90664.23</v>
      </c>
      <c r="O38" s="106">
        <v>2269100.8199999998</v>
      </c>
      <c r="P38" s="108">
        <v>2269100.8199999998</v>
      </c>
    </row>
    <row r="39" spans="2:16" x14ac:dyDescent="0.2">
      <c r="B39" s="116"/>
      <c r="C39" s="101">
        <v>4.2</v>
      </c>
      <c r="D39" s="109" t="s">
        <v>19</v>
      </c>
      <c r="E39" s="106"/>
      <c r="F39" s="108"/>
      <c r="G39" s="106"/>
      <c r="H39" s="108"/>
      <c r="I39" s="106"/>
      <c r="J39" s="108"/>
      <c r="K39" s="106">
        <v>1184799.0900000001</v>
      </c>
      <c r="L39" s="108">
        <v>1184799.0900000001</v>
      </c>
      <c r="M39" s="106">
        <v>219303.39</v>
      </c>
      <c r="N39" s="108">
        <v>219303.39</v>
      </c>
      <c r="O39" s="106">
        <v>4571208.45</v>
      </c>
      <c r="P39" s="108">
        <v>4571208.45</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65195.24</v>
      </c>
      <c r="L41" s="108">
        <v>65195.24</v>
      </c>
      <c r="M41" s="110">
        <v>36255.17</v>
      </c>
      <c r="N41" s="108">
        <v>36255.17</v>
      </c>
      <c r="O41" s="110">
        <v>907377</v>
      </c>
      <c r="P41" s="108">
        <v>907377</v>
      </c>
    </row>
    <row r="42" spans="2:16" ht="30" x14ac:dyDescent="0.2">
      <c r="B42" s="116"/>
      <c r="C42" s="117"/>
      <c r="D42" s="81" t="s">
        <v>123</v>
      </c>
      <c r="E42" s="110"/>
      <c r="F42" s="108"/>
      <c r="G42" s="110"/>
      <c r="H42" s="108"/>
      <c r="I42" s="110"/>
      <c r="J42" s="108"/>
      <c r="K42" s="110">
        <v>7438.56</v>
      </c>
      <c r="L42" s="108">
        <v>7438.56</v>
      </c>
      <c r="M42" s="110">
        <v>4136.6000000000004</v>
      </c>
      <c r="N42" s="108">
        <v>4136.6000000000004</v>
      </c>
      <c r="O42" s="110">
        <v>103528.72</v>
      </c>
      <c r="P42" s="108">
        <v>103528.72</v>
      </c>
    </row>
    <row r="43" spans="2:16" x14ac:dyDescent="0.2">
      <c r="B43" s="116"/>
      <c r="C43" s="101">
        <v>4.4000000000000004</v>
      </c>
      <c r="D43" s="109" t="s">
        <v>20</v>
      </c>
      <c r="E43" s="110"/>
      <c r="F43" s="104"/>
      <c r="G43" s="110"/>
      <c r="H43" s="104"/>
      <c r="I43" s="110"/>
      <c r="J43" s="104"/>
      <c r="K43" s="110">
        <v>2078851.47</v>
      </c>
      <c r="L43" s="104">
        <v>2078851.47</v>
      </c>
      <c r="M43" s="110">
        <v>1156052.5</v>
      </c>
      <c r="N43" s="104">
        <v>1156052.5</v>
      </c>
      <c r="O43" s="110">
        <v>28933125.140000001</v>
      </c>
      <c r="P43" s="108">
        <v>28933125.140000001</v>
      </c>
    </row>
    <row r="44" spans="2:16" x14ac:dyDescent="0.2">
      <c r="B44" s="116"/>
      <c r="C44" s="101">
        <v>4.5</v>
      </c>
      <c r="D44" s="109" t="s">
        <v>98</v>
      </c>
      <c r="E44" s="82">
        <f>SUM(SUM(E38:E39)+SUM(E41:E43))</f>
        <v>0</v>
      </c>
      <c r="F44" s="83">
        <f t="shared" ref="F44:P44" si="2">SUM(SUM(F38:F39)+SUM(F41:F43))</f>
        <v>0</v>
      </c>
      <c r="G44" s="84">
        <f t="shared" si="2"/>
        <v>0</v>
      </c>
      <c r="H44" s="118">
        <f t="shared" si="2"/>
        <v>0</v>
      </c>
      <c r="I44" s="82">
        <f t="shared" si="2"/>
        <v>0</v>
      </c>
      <c r="J44" s="119">
        <f t="shared" si="2"/>
        <v>0</v>
      </c>
      <c r="K44" s="82">
        <f t="shared" si="2"/>
        <v>3499319.76</v>
      </c>
      <c r="L44" s="83">
        <f t="shared" si="2"/>
        <v>3499319.76</v>
      </c>
      <c r="M44" s="82">
        <f t="shared" si="2"/>
        <v>1506411.8900000001</v>
      </c>
      <c r="N44" s="118">
        <f t="shared" si="2"/>
        <v>1506411.8900000001</v>
      </c>
      <c r="O44" s="82">
        <f t="shared" si="2"/>
        <v>36784340.129999995</v>
      </c>
      <c r="P44" s="83">
        <f t="shared" si="2"/>
        <v>36784340.129999995</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40909</v>
      </c>
      <c r="L47" s="126">
        <v>40909</v>
      </c>
      <c r="M47" s="125">
        <v>22103</v>
      </c>
      <c r="N47" s="126">
        <v>22103</v>
      </c>
      <c r="O47" s="125">
        <v>531722</v>
      </c>
      <c r="P47" s="103">
        <v>531722</v>
      </c>
    </row>
    <row r="48" spans="2:16" s="39" customFormat="1" x14ac:dyDescent="0.2">
      <c r="B48" s="97"/>
      <c r="C48" s="101">
        <v>5.2</v>
      </c>
      <c r="D48" s="109" t="s">
        <v>27</v>
      </c>
      <c r="E48" s="125"/>
      <c r="F48" s="126"/>
      <c r="G48" s="125"/>
      <c r="H48" s="126"/>
      <c r="I48" s="125"/>
      <c r="J48" s="126"/>
      <c r="K48" s="125">
        <v>459319</v>
      </c>
      <c r="L48" s="126">
        <v>459319</v>
      </c>
      <c r="M48" s="125">
        <v>255428</v>
      </c>
      <c r="N48" s="126">
        <v>255428</v>
      </c>
      <c r="O48" s="125">
        <v>6392729</v>
      </c>
      <c r="P48" s="127">
        <v>6392729</v>
      </c>
    </row>
    <row r="49" spans="2:16" s="39" customFormat="1" ht="15.75" thickBot="1" x14ac:dyDescent="0.25">
      <c r="B49" s="97"/>
      <c r="C49" s="101">
        <v>5.3</v>
      </c>
      <c r="D49" s="109" t="s">
        <v>23</v>
      </c>
      <c r="E49" s="128">
        <f>E48/12</f>
        <v>0</v>
      </c>
      <c r="F49" s="129">
        <f t="shared" ref="F49:P49" si="3">F48/12</f>
        <v>0</v>
      </c>
      <c r="G49" s="128">
        <f t="shared" si="3"/>
        <v>0</v>
      </c>
      <c r="H49" s="129">
        <f>H48/12</f>
        <v>0</v>
      </c>
      <c r="I49" s="128">
        <f t="shared" si="3"/>
        <v>0</v>
      </c>
      <c r="J49" s="129">
        <f t="shared" si="3"/>
        <v>0</v>
      </c>
      <c r="K49" s="128">
        <f t="shared" si="3"/>
        <v>38276.583333333336</v>
      </c>
      <c r="L49" s="129">
        <f t="shared" si="3"/>
        <v>38276.583333333336</v>
      </c>
      <c r="M49" s="128">
        <f>M48/12</f>
        <v>21285.666666666668</v>
      </c>
      <c r="N49" s="129">
        <f>N48/12</f>
        <v>21285.666666666668</v>
      </c>
      <c r="O49" s="128">
        <f t="shared" si="3"/>
        <v>532727.41666666663</v>
      </c>
      <c r="P49" s="129">
        <f t="shared" si="3"/>
        <v>532727.41666666663</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2781094.8168136431</v>
      </c>
      <c r="F51" s="142"/>
      <c r="G51" s="142"/>
      <c r="H51" s="142"/>
      <c r="I51" s="142"/>
      <c r="J51" s="142"/>
      <c r="K51" s="138"/>
      <c r="L51" s="142"/>
      <c r="M51" s="142"/>
      <c r="N51" s="142"/>
      <c r="O51" s="142"/>
      <c r="P51" s="143"/>
    </row>
    <row r="52" spans="2:16" ht="15.75" thickBot="1" x14ac:dyDescent="0.25">
      <c r="B52" s="144" t="s">
        <v>57</v>
      </c>
      <c r="C52" s="145" t="s">
        <v>129</v>
      </c>
      <c r="D52" s="146"/>
      <c r="E52" s="147">
        <v>442166.98230716301</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9" priority="79" stopIfTrue="1" operator="lessThan">
      <formula>0</formula>
    </cfRule>
  </conditionalFormatting>
  <conditionalFormatting sqref="K28:K29 M31:M34 O31:O34 O44 M44 K44 M28:M29 O28:O29">
    <cfRule type="cellIs" dxfId="48" priority="48" stopIfTrue="1" operator="lessThan">
      <formula>0</formula>
    </cfRule>
  </conditionalFormatting>
  <conditionalFormatting sqref="G35:H35">
    <cfRule type="cellIs" dxfId="47" priority="20" stopIfTrue="1" operator="lessThan">
      <formula>0</formula>
    </cfRule>
  </conditionalFormatting>
  <conditionalFormatting sqref="I35:J35">
    <cfRule type="cellIs" dxfId="46" priority="19" stopIfTrue="1" operator="lessThan">
      <formula>0</formula>
    </cfRule>
  </conditionalFormatting>
  <conditionalFormatting sqref="K35:L35">
    <cfRule type="cellIs" dxfId="45" priority="18" stopIfTrue="1" operator="lessThan">
      <formula>0</formula>
    </cfRule>
  </conditionalFormatting>
  <conditionalFormatting sqref="M35:N35">
    <cfRule type="cellIs" dxfId="44" priority="17" stopIfTrue="1" operator="lessThan">
      <formula>0</formula>
    </cfRule>
  </conditionalFormatting>
  <conditionalFormatting sqref="O35:P35">
    <cfRule type="cellIs" dxfId="43" priority="16" stopIfTrue="1" operator="lessThan">
      <formula>0</formula>
    </cfRule>
  </conditionalFormatting>
  <conditionalFormatting sqref="G38:G39 I38:I39 M38:M39 O38:O39">
    <cfRule type="cellIs" dxfId="42" priority="15" stopIfTrue="1" operator="lessThan">
      <formula>0</formula>
    </cfRule>
  </conditionalFormatting>
  <conditionalFormatting sqref="F43">
    <cfRule type="cellIs" dxfId="41" priority="14" stopIfTrue="1" operator="lessThan">
      <formula>0</formula>
    </cfRule>
  </conditionalFormatting>
  <conditionalFormatting sqref="E43">
    <cfRule type="cellIs" dxfId="40" priority="12" stopIfTrue="1" operator="lessThan">
      <formula>0</formula>
    </cfRule>
  </conditionalFormatting>
  <conditionalFormatting sqref="H43 J43 N43">
    <cfRule type="cellIs" dxfId="39" priority="10" stopIfTrue="1" operator="lessThan">
      <formula>0</formula>
    </cfRule>
  </conditionalFormatting>
  <conditionalFormatting sqref="G43 I43 M43 O43">
    <cfRule type="cellIs" dxfId="38" priority="9" stopIfTrue="1" operator="lessThan">
      <formula>0</formula>
    </cfRule>
  </conditionalFormatting>
  <conditionalFormatting sqref="G41:G42 I41:I42 M41:M42 O41:O42">
    <cfRule type="cellIs" dxfId="37" priority="8" stopIfTrue="1" operator="lessThan">
      <formula>0</formula>
    </cfRule>
  </conditionalFormatting>
  <conditionalFormatting sqref="G47:O48">
    <cfRule type="cellIs" dxfId="36" priority="7" stopIfTrue="1" operator="lessThan">
      <formula>0</formula>
    </cfRule>
  </conditionalFormatting>
  <conditionalFormatting sqref="K28:K29">
    <cfRule type="cellIs" dxfId="35" priority="6" stopIfTrue="1" operator="lessThan">
      <formula>0</formula>
    </cfRule>
  </conditionalFormatting>
  <conditionalFormatting sqref="K31:K34">
    <cfRule type="cellIs" dxfId="34" priority="5" stopIfTrue="1" operator="lessThan">
      <formula>0</formula>
    </cfRule>
  </conditionalFormatting>
  <conditionalFormatting sqref="K38:K39">
    <cfRule type="cellIs" dxfId="33" priority="4" stopIfTrue="1" operator="lessThan">
      <formula>0</formula>
    </cfRule>
  </conditionalFormatting>
  <conditionalFormatting sqref="L43">
    <cfRule type="cellIs" dxfId="32" priority="3" stopIfTrue="1" operator="lessThan">
      <formula>0</formula>
    </cfRule>
  </conditionalFormatting>
  <conditionalFormatting sqref="K43">
    <cfRule type="cellIs" dxfId="31" priority="2" stopIfTrue="1" operator="lessThan">
      <formula>0</formula>
    </cfRule>
  </conditionalFormatting>
  <conditionalFormatting sqref="K41:K42">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E28" zoomScaleNormal="100" workbookViewId="0">
      <selection activeCell="O45" sqref="O4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Cigna Health and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20912596.550000001</v>
      </c>
      <c r="L22" s="166">
        <v>20208115</v>
      </c>
      <c r="M22" s="165">
        <v>11335749.590000002</v>
      </c>
      <c r="N22" s="166">
        <v>11212501</v>
      </c>
      <c r="O22" s="165">
        <v>236855513.66</v>
      </c>
      <c r="P22" s="166">
        <v>235010519</v>
      </c>
    </row>
    <row r="23" spans="1:16" s="25" customFormat="1" x14ac:dyDescent="0.2">
      <c r="A23" s="39"/>
      <c r="B23" s="79"/>
      <c r="C23" s="80">
        <v>1.2</v>
      </c>
      <c r="D23" s="109" t="s">
        <v>16</v>
      </c>
      <c r="E23" s="165"/>
      <c r="F23" s="166"/>
      <c r="G23" s="165"/>
      <c r="H23" s="166"/>
      <c r="I23" s="165"/>
      <c r="J23" s="166"/>
      <c r="K23" s="165">
        <v>548223.46</v>
      </c>
      <c r="L23" s="166">
        <v>548223.46</v>
      </c>
      <c r="M23" s="165">
        <v>63361.26</v>
      </c>
      <c r="N23" s="166">
        <v>63361.26</v>
      </c>
      <c r="O23" s="165">
        <v>965873.72</v>
      </c>
      <c r="P23" s="166">
        <v>965873.72</v>
      </c>
    </row>
    <row r="24" spans="1:16" s="25" customFormat="1" x14ac:dyDescent="0.2">
      <c r="A24" s="39"/>
      <c r="B24" s="79"/>
      <c r="C24" s="80">
        <v>1.3</v>
      </c>
      <c r="D24" s="109" t="s">
        <v>34</v>
      </c>
      <c r="E24" s="165"/>
      <c r="F24" s="166"/>
      <c r="G24" s="165"/>
      <c r="H24" s="166"/>
      <c r="I24" s="165"/>
      <c r="J24" s="166"/>
      <c r="K24" s="165">
        <v>704897.46</v>
      </c>
      <c r="L24" s="166">
        <v>0</v>
      </c>
      <c r="M24" s="165">
        <v>119771.99</v>
      </c>
      <c r="N24" s="166">
        <v>0</v>
      </c>
      <c r="O24" s="165">
        <v>1790852.87</v>
      </c>
      <c r="P24" s="166">
        <v>0</v>
      </c>
    </row>
    <row r="25" spans="1:16" s="25" customFormat="1" x14ac:dyDescent="0.2">
      <c r="A25" s="39"/>
      <c r="B25" s="79"/>
      <c r="C25" s="80">
        <v>1.4</v>
      </c>
      <c r="D25" s="109" t="s">
        <v>17</v>
      </c>
      <c r="E25" s="165"/>
      <c r="F25" s="166"/>
      <c r="G25" s="165"/>
      <c r="H25" s="166"/>
      <c r="I25" s="165"/>
      <c r="J25" s="166"/>
      <c r="K25" s="165">
        <v>10181.34</v>
      </c>
      <c r="L25" s="166">
        <v>10240</v>
      </c>
      <c r="M25" s="165">
        <v>2257.73</v>
      </c>
      <c r="N25" s="166">
        <v>3486</v>
      </c>
      <c r="O25" s="165">
        <v>968551.97</v>
      </c>
      <c r="P25" s="166">
        <v>1039549</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9382149.0999999996</v>
      </c>
      <c r="L29" s="176"/>
      <c r="M29" s="165">
        <v>7691659.0300000003</v>
      </c>
      <c r="N29" s="176"/>
      <c r="O29" s="165">
        <v>173905734.56999999</v>
      </c>
      <c r="P29" s="176"/>
    </row>
    <row r="30" spans="1:16" s="25" customFormat="1" ht="28.5" customHeight="1" x14ac:dyDescent="0.2">
      <c r="A30" s="39"/>
      <c r="B30" s="79"/>
      <c r="C30" s="80"/>
      <c r="D30" s="81" t="s">
        <v>54</v>
      </c>
      <c r="E30" s="177"/>
      <c r="F30" s="166"/>
      <c r="G30" s="177"/>
      <c r="H30" s="166"/>
      <c r="I30" s="177"/>
      <c r="J30" s="166"/>
      <c r="K30" s="177"/>
      <c r="L30" s="166">
        <v>9331111</v>
      </c>
      <c r="M30" s="177"/>
      <c r="N30" s="166">
        <v>7456850</v>
      </c>
      <c r="O30" s="177"/>
      <c r="P30" s="166">
        <v>167293578</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969279.22</v>
      </c>
      <c r="L32" s="176"/>
      <c r="M32" s="165">
        <v>526885.99</v>
      </c>
      <c r="N32" s="178"/>
      <c r="O32" s="165">
        <v>10982528.99</v>
      </c>
      <c r="P32" s="176"/>
    </row>
    <row r="33" spans="1:16" s="39" customFormat="1" ht="30" x14ac:dyDescent="0.2">
      <c r="B33" s="97"/>
      <c r="C33" s="80"/>
      <c r="D33" s="81" t="s">
        <v>44</v>
      </c>
      <c r="E33" s="177"/>
      <c r="F33" s="166"/>
      <c r="G33" s="177"/>
      <c r="H33" s="179"/>
      <c r="I33" s="177"/>
      <c r="J33" s="166"/>
      <c r="K33" s="177"/>
      <c r="L33" s="166">
        <v>242470</v>
      </c>
      <c r="M33" s="177"/>
      <c r="N33" s="179">
        <v>131803</v>
      </c>
      <c r="O33" s="177"/>
      <c r="P33" s="166">
        <v>2747332</v>
      </c>
    </row>
    <row r="34" spans="1:16" s="25" customFormat="1" x14ac:dyDescent="0.2">
      <c r="A34" s="39"/>
      <c r="B34" s="79"/>
      <c r="C34" s="80">
        <v>2.2999999999999998</v>
      </c>
      <c r="D34" s="109" t="s">
        <v>28</v>
      </c>
      <c r="E34" s="165"/>
      <c r="F34" s="176"/>
      <c r="G34" s="165"/>
      <c r="H34" s="178"/>
      <c r="I34" s="165"/>
      <c r="J34" s="176"/>
      <c r="K34" s="165">
        <v>819044.53</v>
      </c>
      <c r="L34" s="176"/>
      <c r="M34" s="165">
        <v>434462.57</v>
      </c>
      <c r="N34" s="178"/>
      <c r="O34" s="165">
        <v>11495216.289999999</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v>191498.85</v>
      </c>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v>191499</v>
      </c>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v>7304368.0300000003</v>
      </c>
      <c r="P43" s="176"/>
    </row>
    <row r="44" spans="1:16" s="39" customFormat="1" ht="30" x14ac:dyDescent="0.2">
      <c r="B44" s="97"/>
      <c r="C44" s="80"/>
      <c r="D44" s="81" t="s">
        <v>115</v>
      </c>
      <c r="E44" s="177"/>
      <c r="F44" s="166"/>
      <c r="G44" s="177"/>
      <c r="H44" s="179"/>
      <c r="I44" s="177"/>
      <c r="J44" s="166"/>
      <c r="K44" s="177"/>
      <c r="L44" s="166"/>
      <c r="M44" s="177"/>
      <c r="N44" s="179"/>
      <c r="O44" s="177"/>
      <c r="P44" s="166">
        <v>3983104.5500000003</v>
      </c>
    </row>
    <row r="45" spans="1:16" s="25" customFormat="1" x14ac:dyDescent="0.2">
      <c r="A45" s="39"/>
      <c r="B45" s="79"/>
      <c r="C45" s="180" t="s">
        <v>116</v>
      </c>
      <c r="D45" s="109" t="s">
        <v>30</v>
      </c>
      <c r="E45" s="165"/>
      <c r="F45" s="181"/>
      <c r="G45" s="165"/>
      <c r="H45" s="182"/>
      <c r="I45" s="165"/>
      <c r="J45" s="181"/>
      <c r="K45" s="165"/>
      <c r="L45" s="181"/>
      <c r="M45" s="165"/>
      <c r="N45" s="182"/>
      <c r="O45" s="165">
        <v>3321263.48</v>
      </c>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9532383.790000001</v>
      </c>
      <c r="L51" s="190">
        <f>L30+L33+L37+L41+L44+L47+L48+L50</f>
        <v>9573581</v>
      </c>
      <c r="M51" s="189">
        <f>M29+M32-M34+M36-M38+M40+M43-M45+M47+M48-M49+M50</f>
        <v>7784082.4500000002</v>
      </c>
      <c r="N51" s="190">
        <f>N30+N33+N37+N41+N44+N47+N48+N50</f>
        <v>7588653</v>
      </c>
      <c r="O51" s="189">
        <f>O29+O32-O34+O36-O38+O40+O43-O45+O47+O48-O49+O50</f>
        <v>177567650.67000002</v>
      </c>
      <c r="P51" s="190">
        <f>P30+P33+P37+P41+P44+P47+P48+P50</f>
        <v>174215513.55000001</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76" zoomScaleNormal="100" workbookViewId="0">
      <selection activeCell="H76" sqref="H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Cigna Health and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105" x14ac:dyDescent="0.2">
      <c r="B18" s="203" t="s">
        <v>163</v>
      </c>
      <c r="C18" s="212"/>
      <c r="D18" s="350" t="s">
        <v>181</v>
      </c>
      <c r="E18" s="208"/>
    </row>
    <row r="19" spans="2:5" s="199" customFormat="1" ht="45" x14ac:dyDescent="0.2">
      <c r="B19" s="203" t="s">
        <v>164</v>
      </c>
      <c r="C19" s="212"/>
      <c r="D19" s="350" t="s">
        <v>162</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90" x14ac:dyDescent="0.2">
      <c r="B26" s="203" t="s">
        <v>163</v>
      </c>
      <c r="C26" s="212"/>
      <c r="D26" s="350" t="s">
        <v>184</v>
      </c>
      <c r="E26" s="208"/>
    </row>
    <row r="27" spans="2:5" s="199" customFormat="1" ht="120" x14ac:dyDescent="0.2">
      <c r="B27" s="203" t="s">
        <v>164</v>
      </c>
      <c r="C27" s="212"/>
      <c r="D27" s="350" t="s">
        <v>165</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0" x14ac:dyDescent="0.2">
      <c r="B33" s="203" t="s">
        <v>163</v>
      </c>
      <c r="C33" s="212"/>
      <c r="D33" s="350" t="s">
        <v>166</v>
      </c>
      <c r="E33" s="208"/>
    </row>
    <row r="34" spans="2:5" s="199" customFormat="1" ht="45" x14ac:dyDescent="0.2">
      <c r="B34" s="203" t="s">
        <v>163</v>
      </c>
      <c r="C34" s="212"/>
      <c r="D34" s="350" t="s">
        <v>167</v>
      </c>
      <c r="E34" s="208"/>
    </row>
    <row r="35" spans="2:5" s="199" customFormat="1" ht="60" x14ac:dyDescent="0.2">
      <c r="B35" s="203" t="s">
        <v>164</v>
      </c>
      <c r="C35" s="212"/>
      <c r="D35" s="350" t="s">
        <v>180</v>
      </c>
      <c r="E35" s="208"/>
    </row>
    <row r="36" spans="2:5" s="199" customForma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90" x14ac:dyDescent="0.2">
      <c r="B41" s="203" t="s">
        <v>163</v>
      </c>
      <c r="C41" s="212"/>
      <c r="D41" s="350" t="s">
        <v>178</v>
      </c>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0" x14ac:dyDescent="0.2">
      <c r="B47" s="203" t="s">
        <v>163</v>
      </c>
      <c r="C47" s="212"/>
      <c r="D47" s="350" t="s">
        <v>168</v>
      </c>
      <c r="E47" s="208"/>
    </row>
    <row r="48" spans="2:5" s="199" customFormat="1" ht="60" x14ac:dyDescent="0.2">
      <c r="B48" s="203" t="s">
        <v>163</v>
      </c>
      <c r="C48" s="212"/>
      <c r="D48" s="350" t="s">
        <v>169</v>
      </c>
      <c r="E48" s="208"/>
    </row>
    <row r="49" spans="2:5" s="199" customFormat="1" ht="60" x14ac:dyDescent="0.2">
      <c r="B49" s="203" t="s">
        <v>163</v>
      </c>
      <c r="C49" s="212"/>
      <c r="D49" s="350" t="s">
        <v>185</v>
      </c>
      <c r="E49" s="208"/>
    </row>
    <row r="50" spans="2:5" s="199" customFormat="1" ht="90" x14ac:dyDescent="0.2">
      <c r="B50" s="203" t="s">
        <v>164</v>
      </c>
      <c r="C50" s="214"/>
      <c r="D50" s="350" t="s">
        <v>170</v>
      </c>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90" x14ac:dyDescent="0.2">
      <c r="B55" s="203" t="s">
        <v>163</v>
      </c>
      <c r="C55" s="217"/>
      <c r="D55" s="350" t="s">
        <v>178</v>
      </c>
      <c r="E55" s="218"/>
    </row>
    <row r="56" spans="2:5" s="219" customFormat="1" ht="60" x14ac:dyDescent="0.2">
      <c r="B56" s="203" t="s">
        <v>163</v>
      </c>
      <c r="C56" s="214"/>
      <c r="D56" s="350" t="s">
        <v>185</v>
      </c>
      <c r="E56" s="218"/>
    </row>
    <row r="57" spans="2:5" s="219" customFormat="1" ht="45" x14ac:dyDescent="0.2">
      <c r="B57" s="203" t="s">
        <v>164</v>
      </c>
      <c r="C57" s="214"/>
      <c r="D57" s="350" t="s">
        <v>171</v>
      </c>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90" x14ac:dyDescent="0.2">
      <c r="B62" s="203" t="s">
        <v>163</v>
      </c>
      <c r="C62" s="217"/>
      <c r="D62" s="350" t="s">
        <v>183</v>
      </c>
      <c r="E62" s="218"/>
    </row>
    <row r="63" spans="2:5" s="219" customFormat="1" ht="45" x14ac:dyDescent="0.2">
      <c r="B63" s="203" t="s">
        <v>164</v>
      </c>
      <c r="C63" s="212"/>
      <c r="D63" s="350" t="s">
        <v>172</v>
      </c>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45" x14ac:dyDescent="0.2">
      <c r="B69" s="203" t="s">
        <v>163</v>
      </c>
      <c r="C69" s="217"/>
      <c r="D69" s="350" t="s">
        <v>173</v>
      </c>
      <c r="E69" s="218"/>
    </row>
    <row r="70" spans="2:5" s="219" customFormat="1" ht="90" x14ac:dyDescent="0.2">
      <c r="B70" s="203" t="s">
        <v>163</v>
      </c>
      <c r="C70" s="212"/>
      <c r="D70" s="350" t="s">
        <v>178</v>
      </c>
      <c r="E70" s="218"/>
    </row>
    <row r="71" spans="2:5" s="219" customFormat="1" ht="60" x14ac:dyDescent="0.2">
      <c r="B71" s="203" t="s">
        <v>163</v>
      </c>
      <c r="C71" s="214"/>
      <c r="D71" s="350" t="s">
        <v>174</v>
      </c>
      <c r="E71" s="218"/>
    </row>
    <row r="72" spans="2:5" s="219" customFormat="1" ht="75" x14ac:dyDescent="0.2">
      <c r="B72" s="203" t="s">
        <v>163</v>
      </c>
      <c r="C72" s="214"/>
      <c r="D72" s="350" t="s">
        <v>179</v>
      </c>
      <c r="E72" s="218"/>
    </row>
    <row r="73" spans="2:5" s="219" customFormat="1" ht="45" x14ac:dyDescent="0.2">
      <c r="B73" s="203" t="s">
        <v>164</v>
      </c>
      <c r="C73" s="214"/>
      <c r="D73" s="350" t="s">
        <v>175</v>
      </c>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90" x14ac:dyDescent="0.2">
      <c r="B76" s="203" t="s">
        <v>163</v>
      </c>
      <c r="C76" s="217"/>
      <c r="D76" s="350" t="s">
        <v>178</v>
      </c>
      <c r="E76" s="218"/>
    </row>
    <row r="77" spans="2:5" s="219" customFormat="1" ht="60" x14ac:dyDescent="0.2">
      <c r="B77" s="203" t="s">
        <v>163</v>
      </c>
      <c r="C77" s="212"/>
      <c r="D77" s="350" t="s">
        <v>185</v>
      </c>
      <c r="E77" s="218"/>
    </row>
    <row r="78" spans="2:5" s="219" customFormat="1" ht="30" x14ac:dyDescent="0.2">
      <c r="B78" s="203" t="s">
        <v>164</v>
      </c>
      <c r="C78" s="214"/>
      <c r="D78" s="350" t="s">
        <v>176</v>
      </c>
      <c r="E78" s="218"/>
    </row>
    <row r="79" spans="2:5" s="219" customForma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J10" zoomScaleNormal="100" workbookViewId="0">
      <selection activeCell="AN15" sqref="AN15"/>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7" width="15.42578125" style="9" customWidth="1"/>
    <col min="18" max="18" width="17.7109375" style="9" customWidth="1"/>
    <col min="19" max="20" width="16.28515625" style="9" bestFit="1" customWidth="1"/>
    <col min="21" max="22" width="17.7109375" style="9" customWidth="1"/>
    <col min="23" max="24" width="16.28515625" style="9" bestFit="1" customWidth="1"/>
    <col min="25" max="25" width="19.5703125" style="9" customWidth="1"/>
    <col min="26" max="26" width="19.5703125" style="11" customWidth="1"/>
    <col min="27" max="27" width="21" style="9" customWidth="1"/>
    <col min="28" max="28" width="18.85546875" style="9"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Cigna Health and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9857911</v>
      </c>
      <c r="R21" s="262">
        <v>10250209</v>
      </c>
      <c r="S21" s="178"/>
      <c r="T21" s="176"/>
      <c r="U21" s="261">
        <v>7967184</v>
      </c>
      <c r="V21" s="262">
        <v>8731583</v>
      </c>
      <c r="W21" s="178"/>
      <c r="X21" s="176"/>
      <c r="Y21" s="261">
        <v>200907093.87</v>
      </c>
      <c r="Z21" s="262">
        <v>210785360.27000001</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9816440</v>
      </c>
      <c r="R22" s="264">
        <v>10216598</v>
      </c>
      <c r="S22" s="265">
        <f>'Pt 1 Summary of Data'!L24</f>
        <v>9573581</v>
      </c>
      <c r="T22" s="266">
        <f>SUM(Q22:S22)</f>
        <v>29606619</v>
      </c>
      <c r="U22" s="263">
        <v>8028220</v>
      </c>
      <c r="V22" s="264">
        <v>8816538</v>
      </c>
      <c r="W22" s="265">
        <f>'Pt 1 Summary of Data'!N24</f>
        <v>7588653</v>
      </c>
      <c r="X22" s="266">
        <f>SUM(U22:W22)</f>
        <v>24433411</v>
      </c>
      <c r="Y22" s="263">
        <v>203846036.77999997</v>
      </c>
      <c r="Z22" s="264">
        <v>213086660.32999998</v>
      </c>
      <c r="AA22" s="265">
        <f>'Pt 1 Summary of Data'!P24</f>
        <v>174215513.55000001</v>
      </c>
      <c r="AB22" s="266">
        <f>SUM(Y22:AA22)</f>
        <v>591148210.65999997</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9816440</v>
      </c>
      <c r="R23" s="267">
        <f>SUM(R$22:R$22)</f>
        <v>10216598</v>
      </c>
      <c r="S23" s="267">
        <f>SUM(S$22:S$22)</f>
        <v>9573581</v>
      </c>
      <c r="T23" s="266">
        <f>SUM(Q23:S23)</f>
        <v>29606619</v>
      </c>
      <c r="U23" s="267">
        <f>SUM(U$22:U$22)</f>
        <v>8028220</v>
      </c>
      <c r="V23" s="267">
        <f>SUM(V$22:V$22)</f>
        <v>8816538</v>
      </c>
      <c r="W23" s="267">
        <f>SUM(W$22:W$22)</f>
        <v>7588653</v>
      </c>
      <c r="X23" s="266">
        <f>SUM(U23:W23)</f>
        <v>24433411</v>
      </c>
      <c r="Y23" s="267">
        <f>SUM(Y$22:Y$22)</f>
        <v>203846036.77999997</v>
      </c>
      <c r="Z23" s="267">
        <f>SUM(Z$22:Z$22)</f>
        <v>213086660.32999998</v>
      </c>
      <c r="AA23" s="267">
        <f>SUM(AA$22:AA$22)</f>
        <v>174215513.55000001</v>
      </c>
      <c r="AB23" s="266">
        <f>SUM(Y23:AA23)</f>
        <v>591148210.65999997</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17680969.640000001</v>
      </c>
      <c r="R26" s="264">
        <v>18774145.780000001</v>
      </c>
      <c r="S26" s="274">
        <f>'Pt 1 Summary of Data'!L21</f>
        <v>20746098.460000001</v>
      </c>
      <c r="T26" s="266">
        <f>SUM(Q26:S26)</f>
        <v>57201213.880000003</v>
      </c>
      <c r="U26" s="273">
        <v>10595244</v>
      </c>
      <c r="V26" s="264">
        <v>11414735.68</v>
      </c>
      <c r="W26" s="274">
        <f>'Pt 1 Summary of Data'!N21</f>
        <v>11272376.26</v>
      </c>
      <c r="X26" s="266">
        <f>SUM(U26:W26)</f>
        <v>33282355.939999998</v>
      </c>
      <c r="Y26" s="273">
        <v>242968913.28999999</v>
      </c>
      <c r="Z26" s="264">
        <v>261982779.53999999</v>
      </c>
      <c r="AA26" s="274">
        <f>'Pt 1 Summary of Data'!P21</f>
        <v>234936843.72</v>
      </c>
      <c r="AB26" s="266">
        <f>SUM(Y26:AA26)</f>
        <v>739888536.54999995</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1395623.3</v>
      </c>
      <c r="R27" s="264">
        <v>1498990.7200000002</v>
      </c>
      <c r="S27" s="274">
        <f>'Pt 1 Summary of Data'!L35</f>
        <v>1992737.2999999998</v>
      </c>
      <c r="T27" s="266">
        <f>SUM(Q27:S27)</f>
        <v>4887351.32</v>
      </c>
      <c r="U27" s="273">
        <v>466900.32999999996</v>
      </c>
      <c r="V27" s="264">
        <v>468013.57</v>
      </c>
      <c r="W27" s="274">
        <f>'Pt 1 Summary of Data'!N35</f>
        <v>650548.17999999993</v>
      </c>
      <c r="X27" s="266">
        <f>SUM(U27:W27)</f>
        <v>1585462.0799999998</v>
      </c>
      <c r="Y27" s="273">
        <v>6382015.6799999997</v>
      </c>
      <c r="Z27" s="264">
        <v>6730200.5399999991</v>
      </c>
      <c r="AA27" s="274">
        <f>'Pt 1 Summary of Data'!P35</f>
        <v>9938742.0899999999</v>
      </c>
      <c r="AB27" s="266">
        <f>SUM(Y27:AA27)</f>
        <v>23050958.309999999</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16285346.34</v>
      </c>
      <c r="R28" s="274">
        <f t="shared" si="0"/>
        <v>17275155.060000002</v>
      </c>
      <c r="S28" s="274">
        <f t="shared" si="0"/>
        <v>18753361.16</v>
      </c>
      <c r="T28" s="112">
        <f>T$26-T$27</f>
        <v>52313862.560000002</v>
      </c>
      <c r="U28" s="274">
        <f t="shared" si="0"/>
        <v>10128343.67</v>
      </c>
      <c r="V28" s="274">
        <f t="shared" si="0"/>
        <v>10946722.109999999</v>
      </c>
      <c r="W28" s="274">
        <f t="shared" si="0"/>
        <v>10621828.08</v>
      </c>
      <c r="X28" s="112">
        <f>X$26-X$27</f>
        <v>31696893.859999999</v>
      </c>
      <c r="Y28" s="274">
        <f t="shared" si="0"/>
        <v>236586897.60999998</v>
      </c>
      <c r="Z28" s="274">
        <f t="shared" si="0"/>
        <v>255252579</v>
      </c>
      <c r="AA28" s="274">
        <f t="shared" si="0"/>
        <v>224998101.63</v>
      </c>
      <c r="AB28" s="112">
        <f>AB$26-AB$27</f>
        <v>716837578.24000001</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82">
        <v>32884</v>
      </c>
      <c r="R30" s="279">
        <v>34229.25</v>
      </c>
      <c r="S30" s="280">
        <f>'Pt 1 Summary of Data'!L49</f>
        <v>38276.583333333336</v>
      </c>
      <c r="T30" s="281">
        <f>SUM(Q30:S30)</f>
        <v>105389.83333333334</v>
      </c>
      <c r="U30" s="282">
        <v>18370.25</v>
      </c>
      <c r="V30" s="279">
        <v>19613.5</v>
      </c>
      <c r="W30" s="283">
        <f>'Pt 1 Summary of Data'!N49</f>
        <v>21285.666666666668</v>
      </c>
      <c r="X30" s="281">
        <f>SUM(U30:W30)</f>
        <v>59269.416666666672</v>
      </c>
      <c r="Y30" s="262">
        <v>515036.25</v>
      </c>
      <c r="Z30" s="262">
        <v>538194.91666666663</v>
      </c>
      <c r="AA30" s="283">
        <f>'Pt 1 Summary of Data'!P49</f>
        <v>532727.41666666663</v>
      </c>
      <c r="AB30" s="281">
        <f>SUM(Y30:AA30)</f>
        <v>1585958.583333333</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0.56594213371347735</v>
      </c>
      <c r="U33" s="292"/>
      <c r="V33" s="293"/>
      <c r="W33" s="293"/>
      <c r="X33" s="294">
        <f>IF(X30&lt;1000,"Not Required to Calculate",X23/X28)</f>
        <v>0.7708455947739985</v>
      </c>
      <c r="Y33" s="292"/>
      <c r="Z33" s="293"/>
      <c r="AA33" s="293"/>
      <c r="AB33" s="294">
        <f>IF(AB30&lt;1000,"Not Required to Calculate",AB23/AB28)</f>
        <v>0.82466130209217525</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U26:U27">
    <cfRule type="cellIs" dxfId="5" priority="6" stopIfTrue="1" operator="lessThan">
      <formula>0</formula>
    </cfRule>
  </conditionalFormatting>
  <conditionalFormatting sqref="V26:V27">
    <cfRule type="cellIs" dxfId="4" priority="5" stopIfTrue="1" operator="lessThan">
      <formula>0</formula>
    </cfRule>
  </conditionalFormatting>
  <conditionalFormatting sqref="Y26:Y27">
    <cfRule type="cellIs" dxfId="3" priority="4" stopIfTrue="1" operator="lessThan">
      <formula>0</formula>
    </cfRule>
  </conditionalFormatting>
  <conditionalFormatting sqref="Z26:Z27">
    <cfRule type="cellIs" dxfId="2" priority="3" stopIfTrue="1" operator="lessThan">
      <formula>0</formula>
    </cfRule>
  </conditionalFormatting>
  <conditionalFormatting sqref="Q26:Q27">
    <cfRule type="cellIs" dxfId="1" priority="2" stopIfTrue="1" operator="lessThan">
      <formula>0</formula>
    </cfRule>
  </conditionalFormatting>
  <conditionalFormatting sqref="R26:R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C34" sqref="B34:C34"/>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Cigna Health and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t="s">
        <v>182</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182</v>
      </c>
      <c r="C34" s="370" t="s">
        <v>182</v>
      </c>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B1:D28"/>
  <sheetViews>
    <sheetView topLeftCell="A10" zoomScaleNormal="100" workbookViewId="0">
      <selection activeCell="C28" sqref="C28"/>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Cigna Health and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ht="22.5" x14ac:dyDescent="0.45">
      <c r="B22" s="405" t="s">
        <v>188</v>
      </c>
    </row>
    <row r="23" spans="2:2" s="25" customFormat="1" x14ac:dyDescent="0.2">
      <c r="B23" s="24" t="s">
        <v>93</v>
      </c>
    </row>
    <row r="24" spans="2:2" s="25" customFormat="1" x14ac:dyDescent="0.2">
      <c r="B24" s="406" t="s">
        <v>189</v>
      </c>
    </row>
    <row r="25" spans="2:2" s="25" customFormat="1" x14ac:dyDescent="0.2"/>
    <row r="26" spans="2:2" s="25" customFormat="1" x14ac:dyDescent="0.2">
      <c r="B26" s="25" t="s">
        <v>186</v>
      </c>
    </row>
    <row r="27" spans="2:2" s="25" customFormat="1" x14ac:dyDescent="0.2">
      <c r="B27" s="24" t="s">
        <v>94</v>
      </c>
    </row>
    <row r="28" spans="2:2" x14ac:dyDescent="0.2">
      <c r="B28" s="25" t="s">
        <v>187</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2021-07-30T00:18:55Z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