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13_ncr:1_{EE3F7071-31D2-4019-BCE4-6D11FCA4D90F}" xr6:coauthVersionLast="44" xr6:coauthVersionMax="44" xr10:uidLastSave="{00000000-0000-0000-0000-000000000000}"/>
  <bookViews>
    <workbookView xWindow="-120" yWindow="-120" windowWidth="20700" windowHeight="1116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<sst xmlns="http://schemas.openxmlformats.org/spreadsheetml/2006/main" count="315" uniqueCount="172">
  <si>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</si>
  <si>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</si>
  <si>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</si>
  <si>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</si>
  <si>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</si>
  <si>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</si>
  <si>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</si>
  <si>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</si>
  <si>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</si>
  <si>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</si>
  <si>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</si>
  <si>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</si>
  <si>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</si>
  <si>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</si>
  <si>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</si>
  <si>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</si>
  <si>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</si>
  <si>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</si>
  <si>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</si>
  <si>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</si>
  <si>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</si>
  <si>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</si>
  <si>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</si>
  <si>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</si>
  <si>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</si>
  <si>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</si>
  <si>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</si>
  <si>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</si>
  <si>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</si>
  <si>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</si>
  <si>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</si>
  <si>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</si>
  <si>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</si>
  <si>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</si>
  <si>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</si>
  <si>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</si>
  <si>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</si>
  <si>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</si>
  <si>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</si>
  <si>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</si>
  <si>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</si>
  <si>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</si>
  <si>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</si>
  <si>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</si>
  <si>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</si>
  <si>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</si>
  <si>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</si>
  <si>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</si>
  <si>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</si>
  <si>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</si>
  <si>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</si>
  <si>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</si>
  <si>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</si>
  <si>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</si>
  <si>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</si>
  <si>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</si>
  <si>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</si>
  <si>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</si>
  <si>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</si>
  <si>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</si>
  <si>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</si>
  <si>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</si>
  <si>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</si>
  <si>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</si>
  <si>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</si>
  <si>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</si>
  <si>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</si>
  <si>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</si>
  <si>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</si>
  <si>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</si>
  <si>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</si>
  <si>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</si>
  <si>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</si>
  <si>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</si>
  <si>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</si>
  <si>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</si>
  <si>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</si>
  <si>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</si>
  <si>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</si>
  <si>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</si>
  <si>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</si>
  <si>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</si>
  <si>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</si>
  <si>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</si>
  <si>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</si>
  <si>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</si>
  <si>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</si>
  <si>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</si>
  <si>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</si>
  <si>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</si>
  <si>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</si>
  <si>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</si>
  <si>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</si>
  <si>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</si>
  <si>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</si>
  <si>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</si>
  <si>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</si>
  <si>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</si>
  <si>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</si>
  <si>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</si>
  <si>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</si>
  <si>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</si>
  <si>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</si>
  <si>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</si>
  <si>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</si>
  <si>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</si>
  <si>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</si>
  <si>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</si>
  <si>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</si>
  <si>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</si>
  <si>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</si>
  <si>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</si>
  <si>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</si>
  <si>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</si>
  <si>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</si>
  <si>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</si>
  <si>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</si>
  <si>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</si>
  <si>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</si>
  <si>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</si>
  <si>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</si>
  <si>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</si>
  <si>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</si>
  <si>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</si>
  <si>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</si>
  <si>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</si>
  <si>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</si>
  <si>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</si>
  <si>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</si>
  <si>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</si>
  <si>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</si>
  <si>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</si>
  <si>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</si>
  <si>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</si>
  <si>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</si>
  <si>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</si>
  <si>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</si>
  <si>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</si>
  <si>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</si>
  <si>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</si>
  <si>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</si>
  <si>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</si>
  <si>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</si>
  <si>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</si>
  <si>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</si>
  <si>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</si>
  <si>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</si>
  <si>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</si>
  <si>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</si>
  <si>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</si>
  <si>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</si>
  <si>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</si>
  <si>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</si>
  <si>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</si>
  <si>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</si>
  <si>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</si>
  <si>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</si>
  <si>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</si>
  <si>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</si>
  <si>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</si>
  <si>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</si>
  <si>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TruAssure Insurance Company</t>
  </si>
  <si>
    <t>No</t>
  </si>
  <si>
    <t>Per Paid Claim and Actuarial claims analysis</t>
  </si>
  <si>
    <t>Individual Premium Tax</t>
  </si>
  <si>
    <t>Group Premium Tax</t>
  </si>
  <si>
    <t>calculation based on premiums written and state tax rate.</t>
  </si>
  <si>
    <t>Based on premiums written</t>
  </si>
  <si>
    <t>Commissions</t>
  </si>
  <si>
    <t>based on premium and contracted commission rate</t>
  </si>
  <si>
    <t>Terri S Bon</t>
  </si>
  <si>
    <t>John Thorp Maples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</si>
</sst>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6" fontId="30" fillId="0" borderId="24" xfId="81" applyNumberFormat="1" applyFont="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60" zoomScaleNormal="60" workbookViewId="0">
      <selection activeCell="B1" sqref="B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TruAssure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617.34</v>
      </c>
      <c r="L21" s="83">
        <f>'Pt 2 Premium and Claims'!L22+'Pt 2 Premium and Claims'!L23-'Pt 2 Premium and Claims'!L24-'Pt 2 Premium and Claims'!L25</f>
        <v>617</v>
      </c>
      <c r="M21" s="82">
        <f>'Pt 2 Premium and Claims'!M22+'Pt 2 Premium and Claims'!M23-'Pt 2 Premium and Claims'!M24-'Pt 2 Premium and Claims'!M25</f>
        <v>633071.55000000005</v>
      </c>
      <c r="N21" s="83">
        <f>'Pt 2 Premium and Claims'!N22+'Pt 2 Premium and Claims'!N23-'Pt 2 Premium and Claims'!N24-'Pt 2 Premium and Claims'!N25</f>
        <v>632742.17000000004</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332.5</v>
      </c>
      <c r="L24" s="83">
        <f>'Pt 2 Premium and Claims'!L51</f>
        <v>333</v>
      </c>
      <c r="M24" s="82">
        <f>'Pt 2 Premium and Claims'!M51</f>
        <v>483704.07000000007</v>
      </c>
      <c r="N24" s="83">
        <f>'Pt 2 Premium and Claims'!N51</f>
        <v>554026.81999999995</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v>985</v>
      </c>
      <c r="O31" s="106"/>
      <c r="P31" s="108"/>
    </row>
    <row r="32" spans="2:16" x14ac:dyDescent="0.2">
      <c r="B32" s="79"/>
      <c r="C32" s="101"/>
      <c r="D32" s="109" t="s">
        <v>104</v>
      </c>
      <c r="E32" s="106"/>
      <c r="F32" s="108"/>
      <c r="G32" s="104"/>
      <c r="H32" s="105"/>
      <c r="I32" s="106"/>
      <c r="J32" s="107"/>
      <c r="K32" s="106">
        <v>15</v>
      </c>
      <c r="L32" s="108">
        <v>15</v>
      </c>
      <c r="M32" s="106">
        <v>14877</v>
      </c>
      <c r="N32" s="106">
        <v>14877</v>
      </c>
      <c r="O32" s="106">
        <v>0</v>
      </c>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5</v>
      </c>
      <c r="L34" s="108">
        <v>5</v>
      </c>
      <c r="M34" s="106">
        <v>5317.22</v>
      </c>
      <c r="N34" s="106">
        <v>5317.22</v>
      </c>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20</v>
      </c>
      <c r="L35" s="112">
        <f t="shared" si="0"/>
        <v>20</v>
      </c>
      <c r="M35" s="111">
        <f t="shared" si="0"/>
        <v>20194.22</v>
      </c>
      <c r="N35" s="112">
        <f t="shared" si="0"/>
        <v>21179.22</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180398</v>
      </c>
      <c r="N39" s="106">
        <v>180398</v>
      </c>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180398</v>
      </c>
      <c r="N44" s="118">
        <f t="shared" si="1"/>
        <v>180398</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v>
      </c>
      <c r="L47" s="126">
        <v>2</v>
      </c>
      <c r="M47" s="125">
        <v>1084</v>
      </c>
      <c r="N47" s="126">
        <v>1079</v>
      </c>
      <c r="O47" s="125"/>
      <c r="P47" s="103"/>
    </row>
    <row r="48" spans="2:16" s="39" customFormat="1" x14ac:dyDescent="0.2">
      <c r="B48" s="97"/>
      <c r="C48" s="101">
        <v>5.2</v>
      </c>
      <c r="D48" s="109" t="s">
        <v>27</v>
      </c>
      <c r="E48" s="125"/>
      <c r="F48" s="126"/>
      <c r="G48" s="125"/>
      <c r="H48" s="126"/>
      <c r="I48" s="125"/>
      <c r="J48" s="126"/>
      <c r="K48" s="125">
        <v>18</v>
      </c>
      <c r="L48" s="126">
        <v>18</v>
      </c>
      <c r="M48" s="125">
        <v>12940</v>
      </c>
      <c r="N48" s="126">
        <v>12939</v>
      </c>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1.5</v>
      </c>
      <c r="L49" s="129">
        <f t="shared" si="2"/>
        <v>1.5</v>
      </c>
      <c r="M49" s="128">
        <f>M48/12</f>
        <v>1078.3333333333333</v>
      </c>
      <c r="N49" s="129">
        <f>N48/12</f>
        <v>1078.25</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8" priority="76" stopIfTrue="1" operator="lessThan">
      <formula>0</formula>
    </cfRule>
  </conditionalFormatting>
  <conditionalFormatting sqref="K28:K29 K31:K34 M28:M29 O28:O29 O31:O34 O44 M44 K44 M31:M34">
    <cfRule type="cellIs" dxfId="47" priority="45" stopIfTrue="1" operator="lessThan">
      <formula>0</formula>
    </cfRule>
  </conditionalFormatting>
  <conditionalFormatting sqref="G35:H35">
    <cfRule type="cellIs" dxfId="46" priority="17" stopIfTrue="1" operator="lessThan">
      <formula>0</formula>
    </cfRule>
  </conditionalFormatting>
  <conditionalFormatting sqref="I35:J35">
    <cfRule type="cellIs" dxfId="45" priority="16" stopIfTrue="1" operator="lessThan">
      <formula>0</formula>
    </cfRule>
  </conditionalFormatting>
  <conditionalFormatting sqref="K35:L35">
    <cfRule type="cellIs" dxfId="44" priority="15" stopIfTrue="1" operator="lessThan">
      <formula>0</formula>
    </cfRule>
  </conditionalFormatting>
  <conditionalFormatting sqref="M35:N35">
    <cfRule type="cellIs" dxfId="43" priority="14" stopIfTrue="1" operator="lessThan">
      <formula>0</formula>
    </cfRule>
  </conditionalFormatting>
  <conditionalFormatting sqref="O35:P35">
    <cfRule type="cellIs" dxfId="42" priority="13" stopIfTrue="1" operator="lessThan">
      <formula>0</formula>
    </cfRule>
  </conditionalFormatting>
  <conditionalFormatting sqref="G38:G39 I38:I39 K38:K39 M38:M39 O38:O39">
    <cfRule type="cellIs" dxfId="41" priority="12" stopIfTrue="1" operator="lessThan">
      <formula>0</formula>
    </cfRule>
  </conditionalFormatting>
  <conditionalFormatting sqref="F43">
    <cfRule type="cellIs" dxfId="40" priority="11" stopIfTrue="1" operator="lessThan">
      <formula>0</formula>
    </cfRule>
  </conditionalFormatting>
  <conditionalFormatting sqref="E43">
    <cfRule type="cellIs" dxfId="39" priority="9" stopIfTrue="1" operator="lessThan">
      <formula>0</formula>
    </cfRule>
  </conditionalFormatting>
  <conditionalFormatting sqref="H43 J43 L43 N43">
    <cfRule type="cellIs" dxfId="38" priority="7" stopIfTrue="1" operator="lessThan">
      <formula>0</formula>
    </cfRule>
  </conditionalFormatting>
  <conditionalFormatting sqref="G43 I43 K43 M43 O43">
    <cfRule type="cellIs" dxfId="37" priority="6" stopIfTrue="1" operator="lessThan">
      <formula>0</formula>
    </cfRule>
  </conditionalFormatting>
  <conditionalFormatting sqref="G41:G42 I41:I42 K41:K42 M41:M42 O41:O42">
    <cfRule type="cellIs" dxfId="36" priority="5" stopIfTrue="1" operator="lessThan">
      <formula>0</formula>
    </cfRule>
  </conditionalFormatting>
  <conditionalFormatting sqref="G47:O48">
    <cfRule type="cellIs" dxfId="35" priority="4" stopIfTrue="1" operator="lessThan">
      <formula>0</formula>
    </cfRule>
  </conditionalFormatting>
  <conditionalFormatting sqref="N34">
    <cfRule type="cellIs" dxfId="34" priority="3" stopIfTrue="1" operator="lessThan">
      <formula>0</formula>
    </cfRule>
  </conditionalFormatting>
  <conditionalFormatting sqref="N39">
    <cfRule type="cellIs" dxfId="33" priority="2" stopIfTrue="1" operator="lessThan">
      <formula>0</formula>
    </cfRule>
  </conditionalFormatting>
  <conditionalFormatting sqref="N32">
    <cfRule type="cellIs" dxfId="32"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60" zoomScaleNormal="60" workbookViewId="0">
      <selection activeCell="B1" sqref="B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TruAssure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617.34</v>
      </c>
      <c r="L22" s="166">
        <v>617</v>
      </c>
      <c r="M22" s="165">
        <v>633071.55000000005</v>
      </c>
      <c r="N22" s="166">
        <v>632742.17000000004</v>
      </c>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332.5</v>
      </c>
      <c r="L29" s="176"/>
      <c r="M29" s="165">
        <v>485479</v>
      </c>
      <c r="N29" s="176"/>
      <c r="O29" s="165"/>
      <c r="P29" s="176"/>
    </row>
    <row r="30" spans="1:16" s="25" customFormat="1" ht="28.5" customHeight="1" x14ac:dyDescent="0.2">
      <c r="A30" s="39"/>
      <c r="B30" s="79"/>
      <c r="C30" s="80"/>
      <c r="D30" s="81" t="s">
        <v>54</v>
      </c>
      <c r="E30" s="177"/>
      <c r="F30" s="166"/>
      <c r="G30" s="177"/>
      <c r="H30" s="166"/>
      <c r="I30" s="177"/>
      <c r="J30" s="166"/>
      <c r="K30" s="177"/>
      <c r="L30" s="166">
        <v>333</v>
      </c>
      <c r="M30" s="177"/>
      <c r="N30" s="166">
        <v>542689.81999999995</v>
      </c>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405">
        <v>109238.07</v>
      </c>
      <c r="N36" s="178"/>
      <c r="O36" s="165"/>
      <c r="P36" s="176"/>
    </row>
    <row r="37" spans="1:16" s="39" customFormat="1" ht="30" x14ac:dyDescent="0.2">
      <c r="B37" s="97"/>
      <c r="C37" s="80"/>
      <c r="D37" s="81" t="s">
        <v>43</v>
      </c>
      <c r="E37" s="177"/>
      <c r="F37" s="166"/>
      <c r="G37" s="177"/>
      <c r="H37" s="179"/>
      <c r="I37" s="177"/>
      <c r="J37" s="166"/>
      <c r="K37" s="177"/>
      <c r="L37" s="166"/>
      <c r="M37" s="177"/>
      <c r="N37" s="179">
        <v>11337</v>
      </c>
      <c r="O37" s="177"/>
      <c r="P37" s="166"/>
    </row>
    <row r="38" spans="1:16" s="25" customFormat="1" x14ac:dyDescent="0.2">
      <c r="A38" s="39"/>
      <c r="B38" s="79"/>
      <c r="C38" s="80">
        <v>2.5</v>
      </c>
      <c r="D38" s="109" t="s">
        <v>29</v>
      </c>
      <c r="E38" s="165"/>
      <c r="F38" s="176"/>
      <c r="G38" s="165"/>
      <c r="H38" s="178"/>
      <c r="I38" s="165"/>
      <c r="J38" s="176"/>
      <c r="K38" s="165"/>
      <c r="L38" s="176"/>
      <c r="M38" s="405">
        <v>111013</v>
      </c>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332.5</v>
      </c>
      <c r="L51" s="190">
        <f>L30+L33+L37+L41+L44+L47+L48+L50</f>
        <v>333</v>
      </c>
      <c r="M51" s="189">
        <f>M29+M32-M34+M36-M38+M40+M43-M45+M47+M48-M49+M50</f>
        <v>483704.07000000007</v>
      </c>
      <c r="N51" s="190">
        <f>N30+N33+N37+N41+N44+N47+N48+N50</f>
        <v>554026.81999999995</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1" stopIfTrue="1" operator="lessThan">
      <formula>0</formula>
    </cfRule>
  </conditionalFormatting>
  <conditionalFormatting sqref="O49 O45 M45 M49 K45 K49 K40 M40 O40 O38 K38 K34 M34 O34 L41 N41 P41 K32 M32 O32 K36 O36 L33 N33 P33 L37 N37 P37 L44 N44 P44">
    <cfRule type="cellIs" dxfId="30" priority="15" stopIfTrue="1" operator="lessThan">
      <formula>0</formula>
    </cfRule>
  </conditionalFormatting>
  <conditionalFormatting sqref="G22:G25">
    <cfRule type="cellIs" dxfId="29" priority="12" stopIfTrue="1" operator="lessThan">
      <formula>0</formula>
    </cfRule>
  </conditionalFormatting>
  <conditionalFormatting sqref="I22:I25">
    <cfRule type="cellIs" dxfId="28" priority="11" stopIfTrue="1" operator="lessThan">
      <formula>0</formula>
    </cfRule>
  </conditionalFormatting>
  <conditionalFormatting sqref="K22:K25">
    <cfRule type="cellIs" dxfId="27" priority="10" stopIfTrue="1" operator="lessThan">
      <formula>0</formula>
    </cfRule>
  </conditionalFormatting>
  <conditionalFormatting sqref="M22:M25">
    <cfRule type="cellIs" dxfId="26" priority="9" stopIfTrue="1" operator="lessThan">
      <formula>0</formula>
    </cfRule>
  </conditionalFormatting>
  <conditionalFormatting sqref="O22:O25">
    <cfRule type="cellIs" dxfId="25" priority="8"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K29 L30">
    <cfRule type="cellIs" dxfId="22" priority="5" stopIfTrue="1" operator="lessThan">
      <formula>0</formula>
    </cfRule>
  </conditionalFormatting>
  <conditionalFormatting sqref="M29 N30">
    <cfRule type="cellIs" dxfId="21" priority="4" stopIfTrue="1" operator="lessThan">
      <formula>0</formula>
    </cfRule>
  </conditionalFormatting>
  <conditionalFormatting sqref="O29 P30">
    <cfRule type="cellIs" dxfId="20" priority="3" stopIfTrue="1" operator="lessThan">
      <formula>0</formula>
    </cfRule>
  </conditionalFormatting>
  <conditionalFormatting sqref="M38">
    <cfRule type="cellIs" dxfId="19" priority="2" stopIfTrue="1" operator="lessThan">
      <formula>0</formula>
    </cfRule>
  </conditionalFormatting>
  <conditionalFormatting sqref="M36">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80" zoomScaleNormal="80" workbookViewId="0">
      <selection activeCell="B1" sqref="B1"/>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TruAssure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8</v>
      </c>
      <c r="C18" s="212"/>
      <c r="D18" s="350" t="s">
        <v>163</v>
      </c>
      <c r="E18" s="208"/>
    </row>
    <row r="19" spans="2:5" s="199" customFormat="1" ht="35.25" customHeight="1" x14ac:dyDescent="0.2">
      <c r="B19" s="203" t="s">
        <v>9</v>
      </c>
      <c r="C19" s="212"/>
      <c r="D19" s="350" t="s">
        <v>163</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164</v>
      </c>
      <c r="C33" s="212"/>
      <c r="D33" s="350" t="s">
        <v>166</v>
      </c>
      <c r="E33" s="208"/>
    </row>
    <row r="34" spans="2:5" s="199" customFormat="1" ht="35.25" customHeight="1" x14ac:dyDescent="0.2">
      <c r="B34" s="203" t="s">
        <v>165</v>
      </c>
      <c r="C34" s="212"/>
      <c r="D34" s="350" t="s">
        <v>166</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8</v>
      </c>
      <c r="C47" s="212"/>
      <c r="D47" s="350" t="s">
        <v>167</v>
      </c>
      <c r="E47" s="208"/>
    </row>
    <row r="48" spans="2:5" s="199" customFormat="1" ht="35.25" customHeight="1" x14ac:dyDescent="0.2">
      <c r="B48" s="203" t="s">
        <v>9</v>
      </c>
      <c r="C48" s="212"/>
      <c r="D48" s="350" t="s">
        <v>167</v>
      </c>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168</v>
      </c>
      <c r="C62" s="217"/>
      <c r="D62" s="350" t="s">
        <v>169</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TruAssure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1508</v>
      </c>
      <c r="R21" s="262">
        <v>911</v>
      </c>
      <c r="S21" s="178"/>
      <c r="T21" s="176"/>
      <c r="U21" s="261">
        <v>464256</v>
      </c>
      <c r="V21" s="262">
        <v>493991</v>
      </c>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1508</v>
      </c>
      <c r="R22" s="264">
        <v>911</v>
      </c>
      <c r="S22" s="265">
        <f>'Pt 1 Summary of Data'!L24</f>
        <v>333</v>
      </c>
      <c r="T22" s="266">
        <f>SUM(Q22:S22)</f>
        <v>2752</v>
      </c>
      <c r="U22" s="263">
        <v>442009</v>
      </c>
      <c r="V22" s="264">
        <v>539659</v>
      </c>
      <c r="W22" s="265">
        <f>'Pt 1 Summary of Data'!N24</f>
        <v>554026.81999999995</v>
      </c>
      <c r="X22" s="266">
        <f>SUM(U22:W22)</f>
        <v>1535694.8199999998</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1508</v>
      </c>
      <c r="R23" s="267">
        <f>SUM(R$22:R$22)</f>
        <v>911</v>
      </c>
      <c r="S23" s="267">
        <f>SUM(S$22:S$22)</f>
        <v>333</v>
      </c>
      <c r="T23" s="266">
        <f>SUM(Q23:S23)</f>
        <v>2752</v>
      </c>
      <c r="U23" s="267">
        <f>SUM(U$22:U$22)</f>
        <v>442009</v>
      </c>
      <c r="V23" s="267">
        <f>SUM(V$22:V$22)</f>
        <v>539659</v>
      </c>
      <c r="W23" s="267">
        <f>SUM(W$22:W$22)</f>
        <v>554026.81999999995</v>
      </c>
      <c r="X23" s="266">
        <f>SUM(U23:W23)</f>
        <v>1535694.8199999998</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1217</v>
      </c>
      <c r="R26" s="264">
        <v>1337</v>
      </c>
      <c r="S26" s="274">
        <f>'Pt 1 Summary of Data'!L21</f>
        <v>617</v>
      </c>
      <c r="T26" s="266">
        <f>SUM(Q26:S26)</f>
        <v>3171</v>
      </c>
      <c r="U26" s="273">
        <v>561148</v>
      </c>
      <c r="V26" s="264">
        <v>640506</v>
      </c>
      <c r="W26" s="274">
        <f>'Pt 1 Summary of Data'!N21</f>
        <v>632742.17000000004</v>
      </c>
      <c r="X26" s="266">
        <f>SUM(U26:W26)</f>
        <v>1834396.17</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45</v>
      </c>
      <c r="R27" s="264">
        <v>49</v>
      </c>
      <c r="S27" s="274">
        <f>'Pt 1 Summary of Data'!L35</f>
        <v>20</v>
      </c>
      <c r="T27" s="266">
        <f>SUM(Q27:S27)</f>
        <v>114</v>
      </c>
      <c r="U27" s="273">
        <v>18798</v>
      </c>
      <c r="V27" s="264">
        <v>23599</v>
      </c>
      <c r="W27" s="274">
        <f>'Pt 1 Summary of Data'!N35</f>
        <v>21179.22</v>
      </c>
      <c r="X27" s="266">
        <f>SUM(U27:W27)</f>
        <v>63576.22</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1172</v>
      </c>
      <c r="R28" s="274">
        <f t="shared" si="0"/>
        <v>1288</v>
      </c>
      <c r="S28" s="274">
        <f t="shared" si="0"/>
        <v>597</v>
      </c>
      <c r="T28" s="112">
        <f>T$26-T$27</f>
        <v>3057</v>
      </c>
      <c r="U28" s="274">
        <f t="shared" si="0"/>
        <v>542350</v>
      </c>
      <c r="V28" s="274">
        <f t="shared" si="0"/>
        <v>616907</v>
      </c>
      <c r="W28" s="274">
        <f t="shared" si="0"/>
        <v>611562.95000000007</v>
      </c>
      <c r="X28" s="112">
        <f>X$26-X$27</f>
        <v>1770819.95</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v>
      </c>
      <c r="R30" s="279">
        <v>2</v>
      </c>
      <c r="S30" s="280">
        <f>'Pt 1 Summary of Data'!L49</f>
        <v>1.5</v>
      </c>
      <c r="T30" s="281">
        <f>SUM(Q30:S30)</f>
        <v>5.5</v>
      </c>
      <c r="U30" s="282">
        <v>653</v>
      </c>
      <c r="V30" s="279">
        <v>1124</v>
      </c>
      <c r="W30" s="283">
        <f>'Pt 1 Summary of Data'!N49</f>
        <v>1078.25</v>
      </c>
      <c r="X30" s="281">
        <f>SUM(U30:W30)</f>
        <v>2855.25</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0.86722245251415875</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70" zoomScaleNormal="70" workbookViewId="0">
      <selection activeCell="B1" sqref="B1"/>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TruAssure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topLeftCell="B1" zoomScaleNormal="100" workbookViewId="0">
      <selection activeCell="B1" sqref="B1"/>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TruAssure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c r="B24" s="25" t="s">
        <v>171</v>
      </c>
    </row>
    <row r="25" spans="2:2" s="25" customFormat="1" x14ac:dyDescent="0.2"/>
    <row r="26" spans="2:2" s="25" customFormat="1" x14ac:dyDescent="0.2"/>
    <row r="27" spans="2:2" s="25" customFormat="1" x14ac:dyDescent="0.2">
      <c r="B27" s="24" t="s">
        <v>94</v>
      </c>
    </row>
    <row r="28" spans="2:2" x14ac:dyDescent="0.2">
      <c r="B28" s="25" t="s">
        <v>170</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2020-08-11T14:27:02Z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