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filterPrivacy="1" codeName="ThisWorkbook" defaultThemeVersion="124226"/>
  <xr:revisionPtr revIDLastSave="0" documentId="13_ncr:1_{F59DBD02-C04E-45EE-AFA2-9BB99354EAEB}" xr6:coauthVersionLast="44" xr6:coauthVersionMax="44" xr10:uidLastSave="{00000000-0000-0000-0000-000000000000}"/>
  <bookViews>
    <workbookView xWindow="-120" yWindow="-120" windowWidth="29040" windowHeight="15840" tabRatio="646" activeTab="3"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AB33"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T33" i="10" l="1"/>
  <c r="T27" i="10"/>
  <c r="T28" i="10" s="1"/>
  <c r="S28" i="10"/>
  <c r="X33" i="10"/>
  <c r="AA28" i="10"/>
  <c r="K28" i="10"/>
  <c r="G28" i="10"/>
  <c r="L33" i="10"/>
  <c r="P33" i="10"/>
  <c r="H33" i="10"/>
  <c r="O28" i="10"/>
</calcChain>
</file>

<file path=xl/sharedStrings.xml><?xml version="1.0" encoding="utf-8"?>
<sst xmlns="http://schemas.openxmlformats.org/spreadsheetml/2006/main" count="334" uniqueCount="192">
  <si>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</si>
  <si>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</si>
  <si>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</si>
  <si>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</si>
  <si>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</si>
  <si>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</si>
  <si>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</si>
  <si>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</si>
  <si>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</si>
  <si>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</si>
  <si>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</si>
  <si>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</si>
  <si>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</si>
  <si>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</si>
  <si>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</si>
  <si>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</si>
  <si>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</si>
  <si>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</si>
  <si>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</si>
  <si>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</si>
  <si>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</si>
  <si>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</si>
  <si>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</si>
  <si>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</si>
  <si>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</si>
  <si>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</si>
  <si>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</si>
  <si>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</si>
  <si>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</si>
  <si>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</si>
  <si>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</si>
  <si>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</si>
  <si>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</si>
  <si>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</si>
  <si>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</si>
  <si>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</si>
  <si>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</si>
  <si>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</si>
  <si>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</si>
  <si>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</si>
  <si>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</si>
  <si>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</si>
  <si>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</si>
  <si>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</si>
  <si>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</si>
  <si>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</si>
  <si>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</si>
  <si>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</si>
  <si>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</si>
  <si>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</si>
  <si>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</si>
  <si>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</si>
  <si>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</si>
  <si>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</si>
  <si>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</si>
  <si>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</si>
  <si>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</si>
  <si>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</si>
  <si>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</si>
  <si>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</si>
  <si>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</si>
  <si>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</si>
  <si>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</si>
  <si>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</si>
  <si>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</si>
  <si>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</si>
  <si>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</si>
  <si>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</si>
  <si>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</si>
  <si>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</si>
  <si>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</si>
  <si>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</si>
  <si>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</si>
  <si>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</si>
  <si>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</si>
  <si>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</si>
  <si>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</si>
  <si>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</si>
  <si>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</si>
  <si>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</si>
  <si>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</si>
  <si>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</si>
  <si>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</si>
  <si>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</si>
  <si>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</si>
  <si>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</si>
  <si>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</si>
  <si>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</si>
  <si>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</si>
  <si>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</si>
  <si>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</si>
  <si>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</si>
  <si>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</si>
  <si>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</si>
  <si>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</si>
  <si>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</si>
  <si>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</si>
  <si>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</si>
  <si>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</si>
  <si>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</si>
  <si>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</si>
  <si>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</si>
  <si>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</si>
  <si>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</si>
  <si>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</si>
  <si>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</si>
  <si>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</si>
  <si>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</si>
  <si>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</si>
  <si>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</si>
  <si>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</si>
  <si>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</si>
  <si>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</si>
  <si>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</si>
  <si>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</si>
  <si>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</si>
  <si>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</si>
  <si>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</si>
  <si>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</si>
  <si>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</si>
  <si>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</si>
  <si>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</si>
  <si>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</si>
  <si>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</si>
  <si>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</si>
  <si>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</si>
  <si>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</si>
  <si>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</si>
  <si>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</si>
  <si>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</si>
  <si>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</si>
  <si>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</si>
  <si>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</si>
  <si>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</si>
  <si>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</si>
  <si>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</si>
  <si>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</si>
  <si>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</si>
  <si>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</si>
  <si>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</si>
  <si>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</si>
  <si>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</si>
  <si>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</si>
  <si>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</si>
  <si>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</si>
  <si>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</si>
  <si>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</si>
  <si>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</si>
  <si>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</si>
  <si>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</si>
  <si>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</si>
  <si>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</si>
  <si>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</si>
  <si>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</si>
  <si>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</si>
  <si>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</si>
  <si>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</si>
  <si>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</si>
  <si>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</si>
  <si>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</si>
  <si>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2019</t>
  </si>
  <si>
    <t>N/A</t>
  </si>
  <si>
    <t>UnitedHealthcare Insurance Company</t>
  </si>
  <si>
    <t>No</t>
  </si>
  <si>
    <t xml:space="preserve">Paid Claims - Adjudicated claim activity for physician, inpatient, outpatient, and pharmacy fee for service claims from source systems.  </t>
  </si>
  <si>
    <t xml:space="preserve">Change in IBNR - Incurred but not reported claim activity (IBNR) for physician, inpatient, outpatient, and pharmacy related fee for service claims not yet adjudicated for current and prior periods.   </t>
  </si>
  <si>
    <t xml:space="preserve">Capitation - Payments to health care providers and clinical risk bearing entities (as defined in HHS Guidance) for patient services including mental health and substance abuse, vision and dental, and other ancillary medical services. </t>
  </si>
  <si>
    <t xml:space="preserve">Medical Incentive Pools - Provider incentive expense capturing  payments or accruals to an in-network provider, contingent upon certain operating or risk measurements.  </t>
  </si>
  <si>
    <t xml:space="preserve">Provider Settlements - Provider settlement cost for specifically known and identified in-network and out-of-network provider settlements paid, payable, or reserve due to extra-contractual negotiated settlements, fee schedule errors, contracts with disputed calculations, etc.  </t>
  </si>
  <si>
    <t xml:space="preserve">State Assessments - State specific assessments or surcharges based on member count, provider payments and/or patient access surcharges.  </t>
  </si>
  <si>
    <t xml:space="preserve">Transactions are allocated  to legal entity, state, product, and group size (where applicable) directly from policyholder/member information obtained during case installation.  Where necessary, additional customer survey data was obtained to augment this data and manual adjustments prepared to properly report by state situs and group size.   </t>
  </si>
  <si>
    <t xml:space="preserve">Reserves for IBNR are developed using historical fee for service claims development triangles at a legal entity, state, product, and group size (where applicable) level. </t>
  </si>
  <si>
    <t>Capitation payments recorded to legal entity, state, product, and group size based on actual membership (pmpm) within these aggregations who have access to these services.</t>
  </si>
  <si>
    <t xml:space="preserve">Payments or accruals are allocated to legal entity, state, product, and group size (where applicable) either based on membership in the aggregations where the programs are active (pmpm allocation), or there is a direct charge and no allocation is required.  CMS directed bonus programs PQRI and HPSA require an allocation of their associated IBNR until the payment is made and the legal entity and location are known.  IBNR is allocated to legal entity and state based on prior payment percentages by state and location. </t>
  </si>
  <si>
    <t xml:space="preserve">Settlement expense is allocated to legal entity, state, product, and group size in the following manner:  Paids and known payables are based on membership, while the IBNR component is allocated based on paid claims, or there is a direct charge and no allocation is required.  </t>
  </si>
  <si>
    <t xml:space="preserve">Assessment is calculated and allocated to the legal entity, state, product, and group size for which the assessment applies.  Allocation based on legal entity, state, product, and group size membership or fee for service claim experience, depending on assessment type.  </t>
  </si>
  <si>
    <t>Federal Income Tax</t>
  </si>
  <si>
    <t>Federal income tax, excluding tax on investment income and the MLR rebate, is allocated across each state and column (line of business) based on the respective portion of pre-tax income or loss to the issuer’s total pre-tax income or loss.</t>
  </si>
  <si>
    <t>State Income Tax</t>
  </si>
  <si>
    <t>Premium Tax</t>
  </si>
  <si>
    <t xml:space="preserve">State income tax (where applicable), excluding tax on the MLR rebate, is allocated first to states that impose income tax and then to the columns (lines of business) based on the respective portion of pre-tax income or loss to the issuer’s total pre-tax income or loss in that state.  </t>
  </si>
  <si>
    <t>Premium tax (where applicable), excluding premium tax on the MLR rebate, is calculated based on member situs and reconfigured to be reported based on employer situs.</t>
  </si>
  <si>
    <t>Community Benefit Expenditures</t>
  </si>
  <si>
    <t>Not applicable.</t>
  </si>
  <si>
    <t>Regulatory authority licenses and fees are direct charges incurred by the legal entity from various regulatory agencies. These expenses are recorded to the legal entity charged and then allocated within the legal entity to the various states and columns based on membership, revenue, or largest financial aggregation depending on the legal entity.</t>
  </si>
  <si>
    <t>Direct sales salaries and benefits are part of the management fees paid to the contract company. Direct sales salaries and benefits were allocated to each state and column through multiple drivers which include programs, employees, revenue, selling, general, and administrative expenses, and membership.</t>
  </si>
  <si>
    <t>Agents and brokers fees and commissions expenses are booked at the various states and columns based on policy level information and/or membership.</t>
  </si>
  <si>
    <t>Other Taxes</t>
  </si>
  <si>
    <t>State income tax on the MLR rebate is computed by state and column (line of business) based on the MLR rebate for the state and column multiplied by applicable tax rate.</t>
  </si>
  <si>
    <t>Premium taxes on the MLR rebate is calculated based on member situs and reconfigured to be reported based on employer situs.</t>
  </si>
  <si>
    <t>Other taxes are direct charges incurred by the legal entity. These expenses are booked to the legal entity charged and then allocated within the legal entity to the various states and columns based on membership, revenue, or largest financial aggregation depending on the legal entity.</t>
  </si>
  <si>
    <t>Other general and administrative expenses are part of vendor services paid either to the regulated entities contract company, UnitedHealth Group Incorporated (UnitedHealth Group) affiliates or non affiliated external vendors. Management fee other general and administrative expenses were allocated to each state and column through multiple drivers which include claims volume, call volume, programs, employees, revenue, medical expense, selling, general, and administrative expenses, and membership. Any general and administrative expenses provided through direct arrangements with UnitedHealth Group affiliates or non affiliates are based on the vendor provided percentage of overall spending purchased by this entity for each state and line of business.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</si>
</sst>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medium">
        <color indexed="64"/>
      </left>
      <right/>
      <top style="thin">
        <color indexed="23"/>
      </top>
      <bottom/>
      <diagonal/>
    </border>
    <border>
      <left style="thin">
        <color indexed="23"/>
      </left>
      <right style="medium">
        <color indexed="64"/>
      </right>
      <top style="thin">
        <color indexed="23"/>
      </top>
      <bottom/>
      <diagonal/>
    </border>
    <border>
      <left style="thin">
        <color indexed="23"/>
      </left>
      <right style="medium">
        <color indexed="64"/>
      </right>
      <top/>
      <bottom/>
      <diagonal/>
    </border>
  </borders>
  <cellStyleXfs count="327">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6" fillId="7" borderId="1" applyNumberFormat="0" applyAlignment="0" applyProtection="0"/>
  </cellStyleXfs>
  <cellXfs count="410">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xf numFmtId="0" fontId="0" fillId="0" borderId="88" xfId="326" applyFont="1" applyFill="1" applyBorder="1" applyAlignment="1" applyProtection="1">
      <alignment horizontal="left" vertical="top" wrapText="1" indent="3"/>
      <protection locked="0"/>
    </xf>
    <xf numFmtId="0" fontId="0" fillId="0" borderId="89" xfId="326" applyFont="1" applyFill="1" applyBorder="1" applyAlignment="1" applyProtection="1">
      <alignment horizontal="left" vertical="top" wrapText="1"/>
      <protection locked="0"/>
    </xf>
    <xf numFmtId="0" fontId="0" fillId="0" borderId="90" xfId="326" applyFont="1" applyFill="1" applyBorder="1" applyAlignment="1" applyProtection="1">
      <alignment vertical="top" wrapText="1"/>
      <protection locked="0"/>
    </xf>
    <xf numFmtId="0" fontId="0" fillId="0" borderId="89" xfId="326" applyFont="1" applyFill="1" applyBorder="1" applyAlignment="1" applyProtection="1">
      <alignment vertical="top" wrapText="1"/>
      <protection locked="0"/>
    </xf>
    <xf numFmtId="0" fontId="0" fillId="0" borderId="89" xfId="326" applyFont="1" applyFill="1" applyBorder="1" applyAlignment="1" applyProtection="1">
      <alignment wrapText="1"/>
      <protection locked="0"/>
    </xf>
  </cellXfs>
  <cellStyles count="327">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10" xfId="326" xr:uid="{6DC2479F-A20C-4BA2-ABCB-535E2BFAD890}"/>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4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2"/>
  <sheetViews>
    <sheetView zoomScaleNormal="100" workbookViewId="0">
      <selection activeCell="C15" sqref="C15"/>
    </sheetView>
  </sheetViews>
  <sheetFormatPr defaultColWidth="9.140625" defaultRowHeight="15" x14ac:dyDescent="0.2"/>
  <cols>
    <col min="1" max="1" width="2.42578125" style="25" bestFit="1" customWidth="1"/>
    <col min="2" max="2" width="70.42578125" style="25" bestFit="1" customWidth="1"/>
    <col min="3" max="3" width="43.85546875" style="25" bestFit="1"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160</v>
      </c>
    </row>
    <row r="7" spans="1:3" ht="15.75" x14ac:dyDescent="0.2">
      <c r="A7" s="32" t="s">
        <v>1</v>
      </c>
      <c r="B7" s="33" t="s">
        <v>134</v>
      </c>
      <c r="C7" s="35"/>
    </row>
    <row r="8" spans="1:3" ht="15.75" x14ac:dyDescent="0.2">
      <c r="A8" s="32" t="s">
        <v>2</v>
      </c>
      <c r="B8" s="33" t="s">
        <v>88</v>
      </c>
      <c r="C8" s="34" t="s">
        <v>162</v>
      </c>
    </row>
    <row r="9" spans="1:3" ht="15.75" x14ac:dyDescent="0.2">
      <c r="A9" s="32" t="s">
        <v>3</v>
      </c>
      <c r="B9" s="33" t="s">
        <v>89</v>
      </c>
      <c r="C9" s="34" t="s">
        <v>161</v>
      </c>
    </row>
    <row r="10" spans="1:3" ht="16.5" thickBot="1" x14ac:dyDescent="0.3">
      <c r="A10" s="36" t="s">
        <v>4</v>
      </c>
      <c r="B10" s="37" t="s">
        <v>86</v>
      </c>
      <c r="C10" s="38" t="s">
        <v>163</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59"/>
  <sheetViews>
    <sheetView zoomScale="55" zoomScaleNormal="55" workbookViewId="0">
      <selection activeCell="U29" sqref="U29"/>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f>'Cover Page'!C7</f>
        <v>0</v>
      </c>
      <c r="E6" s="335"/>
      <c r="F6" s="336"/>
      <c r="G6" s="25"/>
      <c r="H6" s="50" t="str">
        <f>'Cover Page'!C10</f>
        <v>No</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'Cover Page'!C8</f>
        <v>UnitedHealthcare Insurance Company</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t="str">
        <f>'Cover Page'!C9</f>
        <v>N/A</v>
      </c>
      <c r="E10" s="336"/>
      <c r="F10" s="336"/>
      <c r="G10" s="25"/>
      <c r="H10" s="52"/>
      <c r="K10" s="381"/>
      <c r="L10" s="381"/>
      <c r="M10" s="25"/>
      <c r="N10" s="52"/>
    </row>
    <row r="11" spans="1:16" s="49" customFormat="1" ht="15.75" x14ac:dyDescent="0.25">
      <c r="A11" s="43"/>
      <c r="B11" s="54" t="s">
        <v>85</v>
      </c>
      <c r="C11" s="45"/>
      <c r="D11" s="45"/>
      <c r="E11" s="336"/>
      <c r="F11" s="336"/>
      <c r="H11" s="56"/>
      <c r="I11" s="25"/>
      <c r="J11" s="25"/>
      <c r="K11" s="55"/>
      <c r="L11" s="55"/>
      <c r="N11" s="56"/>
      <c r="O11" s="25"/>
      <c r="P11" s="25"/>
    </row>
    <row r="12" spans="1:16" s="49" customFormat="1" x14ac:dyDescent="0.2">
      <c r="A12" s="43"/>
      <c r="B12" s="385"/>
      <c r="C12" s="383"/>
      <c r="D12" s="198" t="str">
        <f>'Cover Page'!C6</f>
        <v>2019</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"12/31/"&amp;""&amp;'Cover Page'!C$6</f>
        <v>12/31/2019</v>
      </c>
      <c r="F18" s="63">
        <f>DATE(YEAR(E18)+0,MONTH(E18)+3,DAY(E18)+0)</f>
        <v>43921</v>
      </c>
      <c r="G18" s="62" t="str">
        <f>"12/31/"&amp;""&amp;'Cover Page'!C$6</f>
        <v>12/31/2019</v>
      </c>
      <c r="H18" s="64">
        <f>DATE(YEAR(G18)+0,MONTH(G18)+3,DAY(G18)+0)</f>
        <v>43921</v>
      </c>
      <c r="I18" s="62" t="str">
        <f>"12/31/"&amp;""&amp;'Cover Page'!C$6</f>
        <v>12/31/2019</v>
      </c>
      <c r="J18" s="64">
        <f>DATE(YEAR(I18)+0,MONTH(I18)+3,DAY(I18)+0)</f>
        <v>43921</v>
      </c>
      <c r="K18" s="62" t="str">
        <f>"12/31/"&amp;""&amp;'Cover Page'!C$6</f>
        <v>12/31/2019</v>
      </c>
      <c r="L18" s="64">
        <f>DATE(YEAR(K18)+0,MONTH(K18)+3,DAY(K18)+0)</f>
        <v>43921</v>
      </c>
      <c r="M18" s="62" t="str">
        <f>"12/31/"&amp;""&amp;'Cover Page'!C$6</f>
        <v>12/31/2019</v>
      </c>
      <c r="N18" s="64">
        <f>DATE(YEAR(M18)+0,MONTH(M18)+3,DAY(M18)+0)</f>
        <v>43921</v>
      </c>
      <c r="O18" s="62" t="str">
        <f>"12/31/"&amp;""&amp;'Cover Page'!C$6</f>
        <v>12/31/2019</v>
      </c>
      <c r="P18" s="64">
        <f>DATE(YEAR(O18)+0,MONTH(O18)+3,DAY(O18)+0)</f>
        <v>43921</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0</v>
      </c>
      <c r="L21" s="83">
        <f>'Pt 2 Premium and Claims'!L22+'Pt 2 Premium and Claims'!L23-'Pt 2 Premium and Claims'!L24-'Pt 2 Premium and Claims'!L25</f>
        <v>0</v>
      </c>
      <c r="M21" s="82">
        <f>'Pt 2 Premium and Claims'!M22+'Pt 2 Premium and Claims'!M23-'Pt 2 Premium and Claims'!M24-'Pt 2 Premium and Claims'!M25</f>
        <v>18837502.789999999</v>
      </c>
      <c r="N21" s="83">
        <f>'Pt 2 Premium and Claims'!N22+'Pt 2 Premium and Claims'!N23-'Pt 2 Premium and Claims'!N24-'Pt 2 Premium and Claims'!N25</f>
        <v>18694077.370000005</v>
      </c>
      <c r="O21" s="82">
        <f>'Pt 2 Premium and Claims'!O22+'Pt 2 Premium and Claims'!O23-'Pt 2 Premium and Claims'!O24-'Pt 2 Premium and Claims'!O25</f>
        <v>50877177.82</v>
      </c>
      <c r="P21" s="83">
        <f>'Pt 2 Premium and Claims'!P22+'Pt 2 Premium and Claims'!P23-'Pt 2 Premium and Claims'!P24-'Pt 2 Premium and Claims'!P25</f>
        <v>51054875.330000006</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0</v>
      </c>
      <c r="L24" s="83">
        <f>'Pt 2 Premium and Claims'!L51</f>
        <v>0</v>
      </c>
      <c r="M24" s="82">
        <f>'Pt 2 Premium and Claims'!M51</f>
        <v>9623595.5700000022</v>
      </c>
      <c r="N24" s="83">
        <f>'Pt 2 Premium and Claims'!N51</f>
        <v>9654187.2400000021</v>
      </c>
      <c r="O24" s="82">
        <f>'Pt 2 Premium and Claims'!O51</f>
        <v>40493884.990000002</v>
      </c>
      <c r="P24" s="83">
        <f>'Pt 2 Premium and Claims'!P51</f>
        <v>40923136.219999999</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106"/>
      <c r="L28" s="108"/>
      <c r="M28" s="106">
        <v>1138731.6423220194</v>
      </c>
      <c r="N28" s="105">
        <v>1138731.6423220194</v>
      </c>
      <c r="O28" s="106">
        <v>323473.07405889104</v>
      </c>
      <c r="P28" s="108">
        <v>323473.07405889104</v>
      </c>
    </row>
    <row r="29" spans="2:16" s="39" customFormat="1" ht="30" x14ac:dyDescent="0.2">
      <c r="B29" s="97"/>
      <c r="C29" s="101"/>
      <c r="D29" s="81" t="s">
        <v>67</v>
      </c>
      <c r="E29" s="106"/>
      <c r="F29" s="108"/>
      <c r="G29" s="104"/>
      <c r="H29" s="105"/>
      <c r="I29" s="106"/>
      <c r="J29" s="107"/>
      <c r="K29" s="106"/>
      <c r="L29" s="108"/>
      <c r="M29" s="106">
        <v>0</v>
      </c>
      <c r="N29" s="105">
        <v>0</v>
      </c>
      <c r="O29" s="106">
        <v>0</v>
      </c>
      <c r="P29" s="108">
        <v>0</v>
      </c>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10"/>
      <c r="L31" s="108"/>
      <c r="M31" s="106">
        <v>3023.67</v>
      </c>
      <c r="N31" s="105">
        <v>3023.67</v>
      </c>
      <c r="O31" s="106">
        <v>25582.38</v>
      </c>
      <c r="P31" s="108">
        <v>25582.38</v>
      </c>
    </row>
    <row r="32" spans="2:16" x14ac:dyDescent="0.2">
      <c r="B32" s="79"/>
      <c r="C32" s="101"/>
      <c r="D32" s="109" t="s">
        <v>104</v>
      </c>
      <c r="E32" s="106"/>
      <c r="F32" s="108"/>
      <c r="G32" s="104"/>
      <c r="H32" s="105"/>
      <c r="I32" s="106"/>
      <c r="J32" s="107"/>
      <c r="K32" s="106"/>
      <c r="L32" s="108"/>
      <c r="M32" s="106">
        <v>218160.19</v>
      </c>
      <c r="N32" s="105">
        <v>218160.19</v>
      </c>
      <c r="O32" s="106">
        <v>581620.85</v>
      </c>
      <c r="P32" s="108">
        <v>581620.85</v>
      </c>
    </row>
    <row r="33" spans="2:16" x14ac:dyDescent="0.2">
      <c r="B33" s="79"/>
      <c r="C33" s="101"/>
      <c r="D33" s="109" t="s">
        <v>103</v>
      </c>
      <c r="E33" s="106"/>
      <c r="F33" s="108"/>
      <c r="G33" s="104"/>
      <c r="H33" s="105"/>
      <c r="I33" s="106"/>
      <c r="J33" s="107"/>
      <c r="K33" s="106"/>
      <c r="L33" s="108"/>
      <c r="M33" s="106">
        <v>0</v>
      </c>
      <c r="N33" s="105">
        <v>0</v>
      </c>
      <c r="O33" s="106">
        <v>0</v>
      </c>
      <c r="P33" s="108">
        <v>0</v>
      </c>
    </row>
    <row r="34" spans="2:16" x14ac:dyDescent="0.2">
      <c r="B34" s="79"/>
      <c r="C34" s="101">
        <v>3.3</v>
      </c>
      <c r="D34" s="109" t="s">
        <v>21</v>
      </c>
      <c r="E34" s="110"/>
      <c r="F34" s="108"/>
      <c r="G34" s="104"/>
      <c r="H34" s="105"/>
      <c r="I34" s="106"/>
      <c r="J34" s="107"/>
      <c r="K34" s="110"/>
      <c r="L34" s="108"/>
      <c r="M34" s="106">
        <v>998.79</v>
      </c>
      <c r="N34" s="105">
        <v>998.79</v>
      </c>
      <c r="O34" s="106">
        <v>3281.0600000000004</v>
      </c>
      <c r="P34" s="108">
        <v>3281.0600000000004</v>
      </c>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0</v>
      </c>
      <c r="L35" s="112">
        <f t="shared" si="0"/>
        <v>0</v>
      </c>
      <c r="M35" s="111">
        <f t="shared" si="0"/>
        <v>1360914.2923220193</v>
      </c>
      <c r="N35" s="112">
        <f t="shared" si="0"/>
        <v>1360914.2923220193</v>
      </c>
      <c r="O35" s="111">
        <f t="shared" si="0"/>
        <v>933957.36405889108</v>
      </c>
      <c r="P35" s="112">
        <f t="shared" si="0"/>
        <v>933957.36405889108</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c r="L38" s="108"/>
      <c r="M38" s="106">
        <v>171006.85</v>
      </c>
      <c r="N38" s="108">
        <v>169704.84</v>
      </c>
      <c r="O38" s="106">
        <v>461863.02</v>
      </c>
      <c r="P38" s="108">
        <v>463476.16000000003</v>
      </c>
    </row>
    <row r="39" spans="2:16" x14ac:dyDescent="0.2">
      <c r="B39" s="116"/>
      <c r="C39" s="101">
        <v>4.2</v>
      </c>
      <c r="D39" s="109" t="s">
        <v>19</v>
      </c>
      <c r="E39" s="106"/>
      <c r="F39" s="108"/>
      <c r="G39" s="106"/>
      <c r="H39" s="108"/>
      <c r="I39" s="106"/>
      <c r="J39" s="108"/>
      <c r="K39" s="106"/>
      <c r="L39" s="108"/>
      <c r="M39" s="106">
        <v>2245490.46</v>
      </c>
      <c r="N39" s="108">
        <v>2245490.46</v>
      </c>
      <c r="O39" s="106">
        <v>3151035.5399999996</v>
      </c>
      <c r="P39" s="108">
        <v>3151035.5399999996</v>
      </c>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110"/>
      <c r="L41" s="108"/>
      <c r="M41" s="110">
        <v>159.17000000000002</v>
      </c>
      <c r="N41" s="108">
        <v>159.17000000000002</v>
      </c>
      <c r="O41" s="110">
        <v>127902.08000000002</v>
      </c>
      <c r="P41" s="108">
        <v>127902.08000000002</v>
      </c>
    </row>
    <row r="42" spans="2:16" ht="30" x14ac:dyDescent="0.2">
      <c r="B42" s="116"/>
      <c r="C42" s="117"/>
      <c r="D42" s="81" t="s">
        <v>123</v>
      </c>
      <c r="E42" s="110"/>
      <c r="F42" s="108"/>
      <c r="G42" s="110"/>
      <c r="H42" s="108"/>
      <c r="I42" s="110"/>
      <c r="J42" s="108"/>
      <c r="K42" s="110"/>
      <c r="L42" s="108"/>
      <c r="M42" s="110">
        <v>0</v>
      </c>
      <c r="N42" s="108">
        <v>0</v>
      </c>
      <c r="O42" s="110">
        <v>0</v>
      </c>
      <c r="P42" s="108">
        <v>0</v>
      </c>
    </row>
    <row r="43" spans="2:16" x14ac:dyDescent="0.2">
      <c r="B43" s="116"/>
      <c r="C43" s="101">
        <v>4.4000000000000004</v>
      </c>
      <c r="D43" s="109" t="s">
        <v>20</v>
      </c>
      <c r="E43" s="110"/>
      <c r="F43" s="104"/>
      <c r="G43" s="110"/>
      <c r="H43" s="104"/>
      <c r="I43" s="110"/>
      <c r="J43" s="104"/>
      <c r="K43" s="110"/>
      <c r="L43" s="104"/>
      <c r="M43" s="110">
        <v>1723062.95</v>
      </c>
      <c r="N43" s="104">
        <v>1709943.9</v>
      </c>
      <c r="O43" s="110">
        <v>4653726.1700000018</v>
      </c>
      <c r="P43" s="108">
        <v>4669980.0800000019</v>
      </c>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0</v>
      </c>
      <c r="L44" s="83">
        <f t="shared" si="1"/>
        <v>0</v>
      </c>
      <c r="M44" s="82">
        <f t="shared" si="1"/>
        <v>4139719.4299999997</v>
      </c>
      <c r="N44" s="118">
        <f t="shared" si="1"/>
        <v>4125298.3699999996</v>
      </c>
      <c r="O44" s="82">
        <f t="shared" si="1"/>
        <v>8394526.8100000024</v>
      </c>
      <c r="P44" s="83">
        <f t="shared" si="1"/>
        <v>8412393.8600000013</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c r="L47" s="126"/>
      <c r="M47" s="125">
        <v>39125</v>
      </c>
      <c r="N47" s="126">
        <v>39125</v>
      </c>
      <c r="O47" s="125">
        <v>130634</v>
      </c>
      <c r="P47" s="103">
        <v>130634</v>
      </c>
    </row>
    <row r="48" spans="2:16" s="39" customFormat="1" x14ac:dyDescent="0.2">
      <c r="B48" s="97"/>
      <c r="C48" s="101">
        <v>5.2</v>
      </c>
      <c r="D48" s="109" t="s">
        <v>27</v>
      </c>
      <c r="E48" s="125"/>
      <c r="F48" s="126"/>
      <c r="G48" s="125"/>
      <c r="H48" s="126"/>
      <c r="I48" s="125"/>
      <c r="J48" s="126"/>
      <c r="K48" s="125"/>
      <c r="L48" s="126"/>
      <c r="M48" s="125">
        <v>452013</v>
      </c>
      <c r="N48" s="126">
        <v>452013</v>
      </c>
      <c r="O48" s="125">
        <v>1452365</v>
      </c>
      <c r="P48" s="127">
        <v>1452365</v>
      </c>
    </row>
    <row r="49" spans="2:16"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0</v>
      </c>
      <c r="L49" s="129">
        <f t="shared" si="2"/>
        <v>0</v>
      </c>
      <c r="M49" s="128">
        <f>M48/12</f>
        <v>37667.75</v>
      </c>
      <c r="N49" s="129">
        <f>N48/12</f>
        <v>37667.75</v>
      </c>
      <c r="O49" s="128">
        <f t="shared" si="2"/>
        <v>121030.41666666667</v>
      </c>
      <c r="P49" s="129">
        <f t="shared" si="2"/>
        <v>121030.41666666667</v>
      </c>
    </row>
    <row r="50" spans="2:16" ht="45" customHeight="1" x14ac:dyDescent="0.2">
      <c r="B50" s="130"/>
      <c r="C50" s="131"/>
      <c r="D50" s="132"/>
      <c r="E50" s="334" t="str">
        <f>"Grand Total as of "&amp;""&amp;TEXT(E$18,"MM/DD/YYYY")&amp;" for ALL markets in col. 1-12."</f>
        <v>Grand Total as of 12/31/2019 for ALL markets in col. 1-12.</v>
      </c>
      <c r="F50" s="133"/>
      <c r="G50" s="133"/>
      <c r="H50" s="133"/>
      <c r="I50" s="133"/>
      <c r="J50" s="133"/>
      <c r="K50" s="134"/>
      <c r="L50" s="133"/>
      <c r="M50" s="133"/>
      <c r="N50" s="133"/>
      <c r="O50" s="133"/>
      <c r="P50" s="135"/>
    </row>
    <row r="51" spans="2:16" x14ac:dyDescent="0.2">
      <c r="B51" s="139" t="s">
        <v>56</v>
      </c>
      <c r="C51" s="140" t="s">
        <v>53</v>
      </c>
      <c r="D51" s="141"/>
      <c r="E51" s="392">
        <v>-3</v>
      </c>
      <c r="F51" s="142"/>
      <c r="G51" s="142"/>
      <c r="H51" s="142"/>
      <c r="I51" s="142"/>
      <c r="J51" s="142"/>
      <c r="K51" s="138"/>
      <c r="L51" s="142"/>
      <c r="M51" s="142"/>
      <c r="N51" s="142"/>
      <c r="O51" s="142"/>
      <c r="P51" s="143"/>
    </row>
    <row r="52" spans="2:16" ht="15.75" thickBot="1" x14ac:dyDescent="0.25">
      <c r="B52" s="144" t="s">
        <v>57</v>
      </c>
      <c r="C52" s="145" t="s">
        <v>129</v>
      </c>
      <c r="D52" s="146"/>
      <c r="E52" s="147"/>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9" t="s">
        <v>138</v>
      </c>
      <c r="D55" s="249"/>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3" priority="73" stopIfTrue="1" operator="lessThan">
      <formula>0</formula>
    </cfRule>
  </conditionalFormatting>
  <conditionalFormatting sqref="K28:K29 K31:K34 M28:M29 M31:M34 O28:O29 O31:O34 O44 M44 K44">
    <cfRule type="cellIs" dxfId="42" priority="42" stopIfTrue="1" operator="lessThan">
      <formula>0</formula>
    </cfRule>
  </conditionalFormatting>
  <conditionalFormatting sqref="G35:H35">
    <cfRule type="cellIs" dxfId="41" priority="14" stopIfTrue="1" operator="lessThan">
      <formula>0</formula>
    </cfRule>
  </conditionalFormatting>
  <conditionalFormatting sqref="I35:J35">
    <cfRule type="cellIs" dxfId="40" priority="13" stopIfTrue="1" operator="lessThan">
      <formula>0</formula>
    </cfRule>
  </conditionalFormatting>
  <conditionalFormatting sqref="K35:L35">
    <cfRule type="cellIs" dxfId="39" priority="12" stopIfTrue="1" operator="lessThan">
      <formula>0</formula>
    </cfRule>
  </conditionalFormatting>
  <conditionalFormatting sqref="M35:N35">
    <cfRule type="cellIs" dxfId="38" priority="11" stopIfTrue="1" operator="lessThan">
      <formula>0</formula>
    </cfRule>
  </conditionalFormatting>
  <conditionalFormatting sqref="O35:P35">
    <cfRule type="cellIs" dxfId="37" priority="10" stopIfTrue="1" operator="lessThan">
      <formula>0</formula>
    </cfRule>
  </conditionalFormatting>
  <conditionalFormatting sqref="G38:G39 I38:I39 K38:K39 M38:M39 O38:O39">
    <cfRule type="cellIs" dxfId="36" priority="9" stopIfTrue="1" operator="lessThan">
      <formula>0</formula>
    </cfRule>
  </conditionalFormatting>
  <conditionalFormatting sqref="F43">
    <cfRule type="cellIs" dxfId="35" priority="8" stopIfTrue="1" operator="lessThan">
      <formula>0</formula>
    </cfRule>
  </conditionalFormatting>
  <conditionalFormatting sqref="E43">
    <cfRule type="cellIs" dxfId="34" priority="6" stopIfTrue="1" operator="lessThan">
      <formula>0</formula>
    </cfRule>
  </conditionalFormatting>
  <conditionalFormatting sqref="H43 J43 L43 N43">
    <cfRule type="cellIs" dxfId="33" priority="4" stopIfTrue="1" operator="lessThan">
      <formula>0</formula>
    </cfRule>
  </conditionalFormatting>
  <conditionalFormatting sqref="G43 I43 K43 M43 O43">
    <cfRule type="cellIs" dxfId="32" priority="3" stopIfTrue="1" operator="lessThan">
      <formula>0</formula>
    </cfRule>
  </conditionalFormatting>
  <conditionalFormatting sqref="G41:G42 I41:I42 K41:K42 M41:M42 O41:O42">
    <cfRule type="cellIs" dxfId="31" priority="2" stopIfTrue="1" operator="lessThan">
      <formula>0</formula>
    </cfRule>
  </conditionalFormatting>
  <conditionalFormatting sqref="G47:O48">
    <cfRule type="cellIs" dxfId="30"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zoomScale="55" zoomScaleNormal="55" workbookViewId="0">
      <selection activeCell="G54" sqref="G54"/>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f>'Cover Page'!C7</f>
        <v>0</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'Cover Page'!C8</f>
        <v>UnitedHealthcare Insurance Company</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t="str">
        <f>'Cover Page'!C9</f>
        <v>N/A</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'Cover Page'!C6</f>
        <v>2019</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6"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7"/>
      <c r="C19" s="314"/>
      <c r="D19" s="319" t="s">
        <v>152</v>
      </c>
      <c r="E19" s="62" t="str">
        <f>"12/31/"&amp;""&amp;'Cover Page'!C$6</f>
        <v>12/31/2019</v>
      </c>
      <c r="F19" s="63">
        <f>DATE(YEAR(E19)+0,MONTH(E19)+3,DAY(E19)+0)</f>
        <v>43921</v>
      </c>
      <c r="G19" s="62" t="str">
        <f>"12/31/"&amp;""&amp;'Cover Page'!C$6</f>
        <v>12/31/2019</v>
      </c>
      <c r="H19" s="64">
        <f>DATE(YEAR(G19)+0,MONTH(G19)+3,DAY(G19)+0)</f>
        <v>43921</v>
      </c>
      <c r="I19" s="62" t="str">
        <f>"12/31/"&amp;""&amp;'Cover Page'!C$6</f>
        <v>12/31/2019</v>
      </c>
      <c r="J19" s="64">
        <f>DATE(YEAR(I19)+0,MONTH(I19)+3,DAY(I19)+0)</f>
        <v>43921</v>
      </c>
      <c r="K19" s="62" t="str">
        <f>"12/31/"&amp;""&amp;'Cover Page'!C$6</f>
        <v>12/31/2019</v>
      </c>
      <c r="L19" s="64">
        <f>DATE(YEAR(K19)+0,MONTH(K19)+3,DAY(K19)+0)</f>
        <v>43921</v>
      </c>
      <c r="M19" s="62" t="str">
        <f>"12/31/"&amp;""&amp;'Cover Page'!C$6</f>
        <v>12/31/2019</v>
      </c>
      <c r="N19" s="64">
        <f>DATE(YEAR(M19)+0,MONTH(M19)+3,DAY(M19)+0)</f>
        <v>43921</v>
      </c>
      <c r="O19" s="62" t="str">
        <f>"12/31/"&amp;""&amp;'Cover Page'!C$6</f>
        <v>12/31/2019</v>
      </c>
      <c r="P19" s="64">
        <f>DATE(YEAR(O19)+0,MONTH(O19)+3,DAY(O19)+0)</f>
        <v>43921</v>
      </c>
    </row>
    <row r="20" spans="1:16"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
      <c r="A21" s="39"/>
      <c r="B21" s="70" t="s">
        <v>0</v>
      </c>
      <c r="C21" s="114" t="s">
        <v>64</v>
      </c>
      <c r="D21" s="161"/>
      <c r="E21" s="162"/>
      <c r="F21" s="163"/>
      <c r="G21" s="162"/>
      <c r="H21" s="164"/>
      <c r="I21" s="162"/>
      <c r="J21" s="163"/>
      <c r="K21" s="162"/>
      <c r="L21" s="163"/>
      <c r="M21" s="162"/>
      <c r="N21" s="164"/>
      <c r="O21" s="162"/>
      <c r="P21" s="163"/>
    </row>
    <row r="22" spans="1:16" s="25" customFormat="1" x14ac:dyDescent="0.2">
      <c r="A22" s="39"/>
      <c r="B22" s="79"/>
      <c r="C22" s="80">
        <v>1.1000000000000001</v>
      </c>
      <c r="D22" s="109" t="s">
        <v>15</v>
      </c>
      <c r="E22" s="165"/>
      <c r="F22" s="166"/>
      <c r="G22" s="165"/>
      <c r="H22" s="166"/>
      <c r="I22" s="165"/>
      <c r="J22" s="166"/>
      <c r="K22" s="165"/>
      <c r="L22" s="166"/>
      <c r="M22" s="165">
        <v>18850887.489999998</v>
      </c>
      <c r="N22" s="166">
        <v>18707585.950000003</v>
      </c>
      <c r="O22" s="165">
        <v>50877177.82</v>
      </c>
      <c r="P22" s="166">
        <v>51054875.330000006</v>
      </c>
    </row>
    <row r="23" spans="1:16" s="25" customFormat="1" x14ac:dyDescent="0.2">
      <c r="A23" s="39"/>
      <c r="B23" s="79"/>
      <c r="C23" s="80">
        <v>1.2</v>
      </c>
      <c r="D23" s="109" t="s">
        <v>16</v>
      </c>
      <c r="E23" s="165"/>
      <c r="F23" s="166"/>
      <c r="G23" s="165"/>
      <c r="H23" s="166"/>
      <c r="I23" s="165"/>
      <c r="J23" s="166"/>
      <c r="K23" s="165"/>
      <c r="L23" s="166"/>
      <c r="M23" s="165">
        <v>140.22</v>
      </c>
      <c r="N23" s="166">
        <v>0</v>
      </c>
      <c r="O23" s="165">
        <v>0</v>
      </c>
      <c r="P23" s="166">
        <v>0</v>
      </c>
    </row>
    <row r="24" spans="1:16" s="25" customFormat="1" x14ac:dyDescent="0.2">
      <c r="A24" s="39"/>
      <c r="B24" s="79"/>
      <c r="C24" s="80">
        <v>1.3</v>
      </c>
      <c r="D24" s="109" t="s">
        <v>34</v>
      </c>
      <c r="E24" s="165"/>
      <c r="F24" s="166"/>
      <c r="G24" s="165"/>
      <c r="H24" s="166"/>
      <c r="I24" s="165"/>
      <c r="J24" s="166"/>
      <c r="K24" s="165"/>
      <c r="L24" s="166"/>
      <c r="M24" s="165">
        <v>16.339999999999918</v>
      </c>
      <c r="N24" s="166">
        <v>0</v>
      </c>
      <c r="O24" s="165">
        <v>0</v>
      </c>
      <c r="P24" s="166">
        <v>0</v>
      </c>
    </row>
    <row r="25" spans="1:16" s="25" customFormat="1" x14ac:dyDescent="0.2">
      <c r="A25" s="39"/>
      <c r="B25" s="79"/>
      <c r="C25" s="80">
        <v>1.4</v>
      </c>
      <c r="D25" s="109" t="s">
        <v>17</v>
      </c>
      <c r="E25" s="165"/>
      <c r="F25" s="166"/>
      <c r="G25" s="165"/>
      <c r="H25" s="166"/>
      <c r="I25" s="165"/>
      <c r="J25" s="166"/>
      <c r="K25" s="165"/>
      <c r="L25" s="166"/>
      <c r="M25" s="165">
        <v>13508.58</v>
      </c>
      <c r="N25" s="166">
        <v>13508.58</v>
      </c>
      <c r="O25" s="165">
        <v>0</v>
      </c>
      <c r="P25" s="166">
        <v>0</v>
      </c>
    </row>
    <row r="26" spans="1:16" s="25" customFormat="1" x14ac:dyDescent="0.2">
      <c r="A26" s="39"/>
      <c r="B26" s="167"/>
      <c r="C26" s="168"/>
      <c r="D26" s="137"/>
      <c r="E26" s="169"/>
      <c r="F26" s="170"/>
      <c r="G26" s="169"/>
      <c r="H26" s="171"/>
      <c r="I26" s="169"/>
      <c r="J26" s="170"/>
      <c r="K26" s="169"/>
      <c r="L26" s="170"/>
      <c r="M26" s="169"/>
      <c r="N26" s="171"/>
      <c r="O26" s="169"/>
      <c r="P26" s="170"/>
    </row>
    <row r="27" spans="1:16" s="25" customFormat="1" x14ac:dyDescent="0.2">
      <c r="A27" s="39"/>
      <c r="B27" s="79" t="s">
        <v>1</v>
      </c>
      <c r="C27" s="123" t="s">
        <v>65</v>
      </c>
      <c r="D27" s="172"/>
      <c r="E27" s="173"/>
      <c r="F27" s="174"/>
      <c r="G27" s="173"/>
      <c r="H27" s="175"/>
      <c r="I27" s="173"/>
      <c r="J27" s="174"/>
      <c r="K27" s="173"/>
      <c r="L27" s="174"/>
      <c r="M27" s="173"/>
      <c r="N27" s="175"/>
      <c r="O27" s="173"/>
      <c r="P27" s="174"/>
    </row>
    <row r="28" spans="1:16" s="25" customFormat="1" x14ac:dyDescent="0.2">
      <c r="A28" s="39"/>
      <c r="B28" s="79"/>
      <c r="C28" s="80">
        <v>2.1</v>
      </c>
      <c r="D28" s="109" t="s">
        <v>39</v>
      </c>
      <c r="E28" s="173"/>
      <c r="F28" s="174"/>
      <c r="G28" s="173"/>
      <c r="H28" s="175"/>
      <c r="I28" s="173"/>
      <c r="J28" s="174"/>
      <c r="K28" s="173"/>
      <c r="L28" s="174"/>
      <c r="M28" s="173"/>
      <c r="N28" s="175"/>
      <c r="O28" s="173"/>
      <c r="P28" s="174"/>
    </row>
    <row r="29" spans="1:16" s="25" customFormat="1" x14ac:dyDescent="0.2">
      <c r="A29" s="39"/>
      <c r="B29" s="79"/>
      <c r="C29" s="80"/>
      <c r="D29" s="109" t="s">
        <v>55</v>
      </c>
      <c r="E29" s="165"/>
      <c r="F29" s="176"/>
      <c r="G29" s="165"/>
      <c r="H29" s="176"/>
      <c r="I29" s="165"/>
      <c r="J29" s="176"/>
      <c r="K29" s="165"/>
      <c r="L29" s="176"/>
      <c r="M29" s="165">
        <v>9831683.0600000024</v>
      </c>
      <c r="N29" s="176"/>
      <c r="O29" s="165">
        <v>39610182.280000001</v>
      </c>
      <c r="P29" s="176"/>
    </row>
    <row r="30" spans="1:16" s="25" customFormat="1" ht="28.5" customHeight="1" x14ac:dyDescent="0.2">
      <c r="A30" s="39"/>
      <c r="B30" s="79"/>
      <c r="C30" s="80"/>
      <c r="D30" s="81" t="s">
        <v>54</v>
      </c>
      <c r="E30" s="177"/>
      <c r="F30" s="166"/>
      <c r="G30" s="177"/>
      <c r="H30" s="166"/>
      <c r="I30" s="177"/>
      <c r="J30" s="166"/>
      <c r="K30" s="177"/>
      <c r="L30" s="166"/>
      <c r="M30" s="177"/>
      <c r="N30" s="166">
        <v>9584522.7900000028</v>
      </c>
      <c r="O30" s="177"/>
      <c r="P30" s="166">
        <v>40425036.269999996</v>
      </c>
    </row>
    <row r="31" spans="1:16" s="39" customFormat="1" x14ac:dyDescent="0.2">
      <c r="B31" s="97"/>
      <c r="C31" s="80">
        <v>2.2000000000000002</v>
      </c>
      <c r="D31" s="109" t="s">
        <v>35</v>
      </c>
      <c r="E31" s="173"/>
      <c r="F31" s="174"/>
      <c r="G31" s="173"/>
      <c r="H31" s="175"/>
      <c r="I31" s="173"/>
      <c r="J31" s="174"/>
      <c r="K31" s="173"/>
      <c r="L31" s="174"/>
      <c r="M31" s="173"/>
      <c r="N31" s="175"/>
      <c r="O31" s="173"/>
      <c r="P31" s="174"/>
    </row>
    <row r="32" spans="1:16" s="39" customFormat="1" ht="30" x14ac:dyDescent="0.2">
      <c r="B32" s="97"/>
      <c r="C32" s="80"/>
      <c r="D32" s="81" t="s">
        <v>51</v>
      </c>
      <c r="E32" s="165"/>
      <c r="F32" s="176"/>
      <c r="G32" s="165"/>
      <c r="H32" s="178"/>
      <c r="I32" s="165"/>
      <c r="J32" s="176"/>
      <c r="K32" s="165"/>
      <c r="L32" s="176"/>
      <c r="M32" s="165">
        <v>362099.56000000011</v>
      </c>
      <c r="N32" s="178"/>
      <c r="O32" s="165">
        <v>2397769.38</v>
      </c>
      <c r="P32" s="176"/>
    </row>
    <row r="33" spans="1:16" s="39" customFormat="1" ht="30" x14ac:dyDescent="0.2">
      <c r="B33" s="97"/>
      <c r="C33" s="80"/>
      <c r="D33" s="81" t="s">
        <v>44</v>
      </c>
      <c r="E33" s="177"/>
      <c r="F33" s="166"/>
      <c r="G33" s="177"/>
      <c r="H33" s="179"/>
      <c r="I33" s="177"/>
      <c r="J33" s="166"/>
      <c r="K33" s="177"/>
      <c r="L33" s="166"/>
      <c r="M33" s="177"/>
      <c r="N33" s="179">
        <v>69664.45</v>
      </c>
      <c r="O33" s="177"/>
      <c r="P33" s="166">
        <v>498099.95000000007</v>
      </c>
    </row>
    <row r="34" spans="1:16" s="25" customFormat="1" x14ac:dyDescent="0.2">
      <c r="A34" s="39"/>
      <c r="B34" s="79"/>
      <c r="C34" s="80">
        <v>2.2999999999999998</v>
      </c>
      <c r="D34" s="109" t="s">
        <v>28</v>
      </c>
      <c r="E34" s="165"/>
      <c r="F34" s="176"/>
      <c r="G34" s="165"/>
      <c r="H34" s="178"/>
      <c r="I34" s="165"/>
      <c r="J34" s="176"/>
      <c r="K34" s="165"/>
      <c r="L34" s="176"/>
      <c r="M34" s="165">
        <v>570187.05000000005</v>
      </c>
      <c r="N34" s="178"/>
      <c r="O34" s="165">
        <v>1514066.67</v>
      </c>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c r="F36" s="176"/>
      <c r="G36" s="165"/>
      <c r="H36" s="178"/>
      <c r="I36" s="165"/>
      <c r="J36" s="176"/>
      <c r="K36" s="165"/>
      <c r="L36" s="176"/>
      <c r="M36" s="165"/>
      <c r="N36" s="178"/>
      <c r="O36" s="165"/>
      <c r="P36" s="176"/>
    </row>
    <row r="37" spans="1:16" s="39" customFormat="1" ht="30" x14ac:dyDescent="0.2">
      <c r="B37" s="97"/>
      <c r="C37" s="80"/>
      <c r="D37" s="81" t="s">
        <v>43</v>
      </c>
      <c r="E37" s="177"/>
      <c r="F37" s="166"/>
      <c r="G37" s="177"/>
      <c r="H37" s="179"/>
      <c r="I37" s="177"/>
      <c r="J37" s="166"/>
      <c r="K37" s="177"/>
      <c r="L37" s="166"/>
      <c r="M37" s="177"/>
      <c r="N37" s="179"/>
      <c r="O37" s="177"/>
      <c r="P37" s="166"/>
    </row>
    <row r="38" spans="1:16" s="25" customFormat="1" x14ac:dyDescent="0.2">
      <c r="A38" s="39"/>
      <c r="B38" s="79"/>
      <c r="C38" s="80">
        <v>2.5</v>
      </c>
      <c r="D38" s="109" t="s">
        <v>29</v>
      </c>
      <c r="E38" s="165"/>
      <c r="F38" s="176"/>
      <c r="G38" s="165"/>
      <c r="H38" s="178"/>
      <c r="I38" s="165"/>
      <c r="J38" s="176"/>
      <c r="K38" s="165"/>
      <c r="L38" s="176"/>
      <c r="M38" s="165"/>
      <c r="N38" s="178"/>
      <c r="O38" s="165"/>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c r="F40" s="176"/>
      <c r="G40" s="165"/>
      <c r="H40" s="178"/>
      <c r="I40" s="165"/>
      <c r="J40" s="176"/>
      <c r="K40" s="165"/>
      <c r="L40" s="176"/>
      <c r="M40" s="165"/>
      <c r="N40" s="178"/>
      <c r="O40" s="165"/>
      <c r="P40" s="176"/>
    </row>
    <row r="41" spans="1:16" s="25" customFormat="1" ht="27.95" customHeight="1" x14ac:dyDescent="0.2">
      <c r="A41" s="39"/>
      <c r="B41" s="79"/>
      <c r="C41" s="80"/>
      <c r="D41" s="81" t="s">
        <v>113</v>
      </c>
      <c r="E41" s="177"/>
      <c r="F41" s="166"/>
      <c r="G41" s="177"/>
      <c r="H41" s="179"/>
      <c r="I41" s="177"/>
      <c r="J41" s="166"/>
      <c r="K41" s="177"/>
      <c r="L41" s="166"/>
      <c r="M41" s="177"/>
      <c r="N41" s="179"/>
      <c r="O41" s="177"/>
      <c r="P41" s="166"/>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c r="F43" s="176"/>
      <c r="G43" s="165"/>
      <c r="H43" s="178"/>
      <c r="I43" s="165"/>
      <c r="J43" s="176"/>
      <c r="K43" s="165"/>
      <c r="L43" s="176"/>
      <c r="M43" s="165"/>
      <c r="N43" s="178"/>
      <c r="O43" s="165"/>
      <c r="P43" s="176"/>
    </row>
    <row r="44" spans="1:16" s="39" customFormat="1" ht="30" x14ac:dyDescent="0.2">
      <c r="B44" s="97"/>
      <c r="C44" s="80"/>
      <c r="D44" s="81" t="s">
        <v>115</v>
      </c>
      <c r="E44" s="177"/>
      <c r="F44" s="166"/>
      <c r="G44" s="177"/>
      <c r="H44" s="179"/>
      <c r="I44" s="177"/>
      <c r="J44" s="166"/>
      <c r="K44" s="177"/>
      <c r="L44" s="166"/>
      <c r="M44" s="177"/>
      <c r="N44" s="179"/>
      <c r="O44" s="177"/>
      <c r="P44" s="166"/>
    </row>
    <row r="45" spans="1:16" s="25" customFormat="1" x14ac:dyDescent="0.2">
      <c r="A45" s="39"/>
      <c r="B45" s="79"/>
      <c r="C45" s="180" t="s">
        <v>116</v>
      </c>
      <c r="D45" s="109" t="s">
        <v>30</v>
      </c>
      <c r="E45" s="165"/>
      <c r="F45" s="181"/>
      <c r="G45" s="165"/>
      <c r="H45" s="182"/>
      <c r="I45" s="165"/>
      <c r="J45" s="181"/>
      <c r="K45" s="165"/>
      <c r="L45" s="181"/>
      <c r="M45" s="165"/>
      <c r="N45" s="182"/>
      <c r="O45" s="165"/>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c r="F47" s="185"/>
      <c r="G47" s="165"/>
      <c r="H47" s="186"/>
      <c r="I47" s="165"/>
      <c r="J47" s="185"/>
      <c r="K47" s="165"/>
      <c r="L47" s="185"/>
      <c r="M47" s="165"/>
      <c r="N47" s="186"/>
      <c r="O47" s="165"/>
      <c r="P47" s="185"/>
    </row>
    <row r="48" spans="1:16" s="25" customFormat="1" x14ac:dyDescent="0.2">
      <c r="A48" s="39"/>
      <c r="B48" s="79"/>
      <c r="C48" s="80"/>
      <c r="D48" s="109" t="s">
        <v>118</v>
      </c>
      <c r="E48" s="165"/>
      <c r="F48" s="185"/>
      <c r="G48" s="165"/>
      <c r="H48" s="186"/>
      <c r="I48" s="165"/>
      <c r="J48" s="185"/>
      <c r="K48" s="165"/>
      <c r="L48" s="185"/>
      <c r="M48" s="165"/>
      <c r="N48" s="186"/>
      <c r="O48" s="165"/>
      <c r="P48" s="185"/>
    </row>
    <row r="49" spans="1:16" s="25" customFormat="1" x14ac:dyDescent="0.2">
      <c r="A49" s="39"/>
      <c r="B49" s="79"/>
      <c r="C49" s="80"/>
      <c r="D49" s="109" t="s">
        <v>119</v>
      </c>
      <c r="E49" s="165"/>
      <c r="F49" s="181"/>
      <c r="G49" s="165"/>
      <c r="H49" s="182"/>
      <c r="I49" s="165"/>
      <c r="J49" s="181"/>
      <c r="K49" s="165"/>
      <c r="L49" s="181"/>
      <c r="M49" s="165"/>
      <c r="N49" s="182"/>
      <c r="O49" s="165"/>
      <c r="P49" s="181"/>
    </row>
    <row r="50" spans="1:16" s="39" customFormat="1" x14ac:dyDescent="0.2">
      <c r="B50" s="97"/>
      <c r="C50" s="187" t="s">
        <v>14</v>
      </c>
      <c r="D50" s="109" t="s">
        <v>26</v>
      </c>
      <c r="E50" s="165"/>
      <c r="F50" s="166"/>
      <c r="G50" s="165"/>
      <c r="H50" s="179"/>
      <c r="I50" s="165"/>
      <c r="J50" s="166"/>
      <c r="K50" s="165"/>
      <c r="L50" s="166"/>
      <c r="M50" s="165"/>
      <c r="N50" s="179"/>
      <c r="O50" s="165"/>
      <c r="P50" s="166"/>
    </row>
    <row r="51" spans="1:16"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0</v>
      </c>
      <c r="L51" s="190">
        <f>L30+L33+L37+L41+L44+L47+L48+L50</f>
        <v>0</v>
      </c>
      <c r="M51" s="189">
        <f>M29+M32-M34+M36-M38+M40+M43-M45+M47+M48-M49+M50</f>
        <v>9623595.5700000022</v>
      </c>
      <c r="N51" s="190">
        <f>N30+N33+N37+N41+N44+N47+N48+N50</f>
        <v>9654187.2400000021</v>
      </c>
      <c r="O51" s="189">
        <f>O29+O32-O34+O36-O38+O40+O43-O45+O47+O48-O49+O50</f>
        <v>40493884.990000002</v>
      </c>
      <c r="P51" s="190">
        <f>P30+P33+P37+P41+P44+P47+P48+P50</f>
        <v>40923136.219999999</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row>
    <row r="55" spans="1:16" s="25" customFormat="1" ht="13.15" customHeight="1" x14ac:dyDescent="0.25">
      <c r="A55" s="39"/>
      <c r="B55" s="152"/>
      <c r="C55" s="152"/>
      <c r="D55" s="195" t="s">
        <v>138</v>
      </c>
    </row>
    <row r="56" spans="1:16" s="25" customFormat="1" ht="15.75" x14ac:dyDescent="0.25">
      <c r="A56" s="39"/>
      <c r="B56" s="152"/>
      <c r="C56" s="152"/>
      <c r="D56" s="152" t="s">
        <v>71</v>
      </c>
    </row>
    <row r="57" spans="1:16" s="25" customFormat="1" ht="13.15" customHeight="1" x14ac:dyDescent="0.25">
      <c r="A57" s="39"/>
      <c r="B57" s="152"/>
      <c r="C57" s="152"/>
      <c r="D57" s="152" t="s">
        <v>66</v>
      </c>
      <c r="E57" s="196"/>
    </row>
    <row r="58" spans="1:16" s="25" customFormat="1" ht="13.1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tabSelected="1" topLeftCell="A68" zoomScale="85" zoomScaleNormal="85" workbookViewId="0">
      <selection activeCell="D76" sqref="D76"/>
    </sheetView>
  </sheetViews>
  <sheetFormatPr defaultRowHeight="15" x14ac:dyDescent="0.2"/>
  <cols>
    <col min="1" max="1" width="1.85546875" style="2" customWidth="1"/>
    <col min="2" max="2" width="69.85546875" style="199"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'Cover Page'!C7</f>
        <v>0</v>
      </c>
      <c r="D6" s="347" t="s">
        <v>125</v>
      </c>
    </row>
    <row r="7" spans="2:5" s="2" customFormat="1" ht="15.75" customHeight="1" x14ac:dyDescent="0.25">
      <c r="B7" s="44" t="s">
        <v>88</v>
      </c>
    </row>
    <row r="8" spans="2:5" s="2" customFormat="1" ht="15" customHeight="1" x14ac:dyDescent="0.2">
      <c r="B8" s="198" t="str">
        <f>'Cover Page'!C8</f>
        <v>UnitedHealthcare Insurance Company</v>
      </c>
    </row>
    <row r="9" spans="2:5" s="2" customFormat="1" ht="15.75" customHeight="1" x14ac:dyDescent="0.25">
      <c r="B9" s="54" t="s">
        <v>90</v>
      </c>
    </row>
    <row r="10" spans="2:5" s="2" customFormat="1" ht="15" customHeight="1" x14ac:dyDescent="0.2">
      <c r="B10" s="198" t="str">
        <f>'Cover Page'!C9</f>
        <v>N/A</v>
      </c>
    </row>
    <row r="11" spans="2:5" s="2" customFormat="1" ht="15.75" x14ac:dyDescent="0.25">
      <c r="B11" s="54" t="s">
        <v>85</v>
      </c>
    </row>
    <row r="12" spans="2:5" s="2" customFormat="1" x14ac:dyDescent="0.2">
      <c r="B12" s="198" t="str">
        <f>'Cover Page'!C6</f>
        <v>2019</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63.75" x14ac:dyDescent="0.2">
      <c r="B18" s="405" t="s">
        <v>164</v>
      </c>
      <c r="C18" s="212"/>
      <c r="D18" s="406" t="s">
        <v>170</v>
      </c>
      <c r="E18" s="208"/>
    </row>
    <row r="19" spans="2:5" s="199" customFormat="1" ht="38.25" x14ac:dyDescent="0.2">
      <c r="B19" s="405" t="s">
        <v>165</v>
      </c>
      <c r="C19" s="212"/>
      <c r="D19" s="406" t="s">
        <v>171</v>
      </c>
      <c r="E19" s="208"/>
    </row>
    <row r="20" spans="2:5" s="199" customFormat="1" ht="51" x14ac:dyDescent="0.2">
      <c r="B20" s="405" t="s">
        <v>166</v>
      </c>
      <c r="C20" s="212"/>
      <c r="D20" s="406" t="s">
        <v>172</v>
      </c>
      <c r="E20" s="208"/>
    </row>
    <row r="21" spans="2:5" s="199" customFormat="1" ht="89.25" x14ac:dyDescent="0.2">
      <c r="B21" s="405" t="s">
        <v>167</v>
      </c>
      <c r="C21" s="212"/>
      <c r="D21" s="406" t="s">
        <v>173</v>
      </c>
      <c r="E21" s="208"/>
    </row>
    <row r="22" spans="2:5" s="199" customFormat="1" ht="51" x14ac:dyDescent="0.2">
      <c r="B22" s="405" t="s">
        <v>168</v>
      </c>
      <c r="C22" s="212"/>
      <c r="D22" s="406" t="s">
        <v>174</v>
      </c>
      <c r="E22" s="208"/>
    </row>
    <row r="23" spans="2:5" s="199" customFormat="1" ht="51.75" thickBot="1" x14ac:dyDescent="0.25">
      <c r="B23" s="405" t="s">
        <v>169</v>
      </c>
      <c r="C23" s="212"/>
      <c r="D23" s="406" t="s">
        <v>175</v>
      </c>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51" x14ac:dyDescent="0.2">
      <c r="B26" s="405" t="s">
        <v>176</v>
      </c>
      <c r="C26" s="212"/>
      <c r="D26" s="407" t="s">
        <v>177</v>
      </c>
      <c r="E26" s="208"/>
    </row>
    <row r="27" spans="2:5" s="199" customFormat="1" ht="35.25" customHeight="1" x14ac:dyDescent="0.2">
      <c r="B27" s="203"/>
      <c r="C27" s="212"/>
      <c r="D27" s="350"/>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35.25" customHeight="1" x14ac:dyDescent="0.2">
      <c r="B33" s="405" t="s">
        <v>178</v>
      </c>
      <c r="C33" s="212"/>
      <c r="D33" s="408" t="s">
        <v>180</v>
      </c>
      <c r="E33" s="208"/>
    </row>
    <row r="34" spans="2:5" s="199" customFormat="1" ht="35.25" customHeight="1" x14ac:dyDescent="0.2">
      <c r="B34" s="405" t="s">
        <v>179</v>
      </c>
      <c r="C34" s="212"/>
      <c r="D34" s="408" t="s">
        <v>181</v>
      </c>
      <c r="E34" s="208"/>
    </row>
    <row r="35" spans="2:5" s="199" customFormat="1" ht="35.25" customHeight="1" x14ac:dyDescent="0.2">
      <c r="B35" s="203"/>
      <c r="C35" s="212"/>
      <c r="D35" s="350"/>
      <c r="E35" s="208"/>
    </row>
    <row r="36" spans="2:5" s="199" customFormat="1" ht="35.25" customHeight="1" x14ac:dyDescent="0.2">
      <c r="B36" s="203"/>
      <c r="C36" s="214"/>
      <c r="D36" s="350"/>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35.25" customHeight="1" x14ac:dyDescent="0.2">
      <c r="B40" s="405" t="s">
        <v>182</v>
      </c>
      <c r="C40" s="212"/>
      <c r="D40" s="409" t="s">
        <v>183</v>
      </c>
      <c r="E40" s="208"/>
    </row>
    <row r="41" spans="2:5" s="199" customFormat="1" ht="35.25" customHeight="1" x14ac:dyDescent="0.2">
      <c r="B41" s="203"/>
      <c r="C41" s="212"/>
      <c r="D41" s="350"/>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63.75" x14ac:dyDescent="0.2">
      <c r="B47" s="405" t="s">
        <v>21</v>
      </c>
      <c r="C47" s="212"/>
      <c r="D47" s="409" t="s">
        <v>184</v>
      </c>
      <c r="E47" s="208"/>
    </row>
    <row r="48" spans="2:5" s="199" customFormat="1" ht="35.25" customHeight="1" x14ac:dyDescent="0.2">
      <c r="B48" s="203"/>
      <c r="C48" s="212"/>
      <c r="D48" s="350"/>
      <c r="E48" s="208"/>
    </row>
    <row r="49" spans="2:5" s="199" customFormat="1" ht="35.25" customHeight="1" x14ac:dyDescent="0.2">
      <c r="B49" s="203"/>
      <c r="C49" s="212"/>
      <c r="D49" s="350"/>
      <c r="E49" s="208"/>
    </row>
    <row r="50" spans="2:5" s="199" customFormat="1" ht="35.25" customHeight="1" x14ac:dyDescent="0.2">
      <c r="B50" s="203"/>
      <c r="C50" s="214"/>
      <c r="D50" s="350"/>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51" x14ac:dyDescent="0.2">
      <c r="B55" s="405" t="s">
        <v>18</v>
      </c>
      <c r="C55" s="217"/>
      <c r="D55" s="408" t="s">
        <v>185</v>
      </c>
      <c r="E55" s="218"/>
    </row>
    <row r="56" spans="2:5" s="219" customFormat="1" ht="35.25" customHeight="1" x14ac:dyDescent="0.2">
      <c r="B56" s="203"/>
      <c r="C56" s="214"/>
      <c r="D56" s="350"/>
      <c r="E56" s="218"/>
    </row>
    <row r="57" spans="2:5" s="219" customFormat="1" ht="35.25" customHeight="1" x14ac:dyDescent="0.2">
      <c r="B57" s="203"/>
      <c r="C57" s="214"/>
      <c r="D57" s="350"/>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35.25" customHeight="1" x14ac:dyDescent="0.2">
      <c r="B62" s="405" t="s">
        <v>19</v>
      </c>
      <c r="C62" s="217"/>
      <c r="D62" s="408" t="s">
        <v>186</v>
      </c>
      <c r="E62" s="218"/>
    </row>
    <row r="63" spans="2:5" s="219" customFormat="1" ht="35.25" customHeight="1" x14ac:dyDescent="0.2">
      <c r="B63" s="203"/>
      <c r="C63" s="212"/>
      <c r="D63" s="350"/>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38.25" x14ac:dyDescent="0.2">
      <c r="B69" s="405" t="s">
        <v>178</v>
      </c>
      <c r="C69" s="217"/>
      <c r="D69" s="408" t="s">
        <v>188</v>
      </c>
      <c r="E69" s="218"/>
    </row>
    <row r="70" spans="2:5" s="219" customFormat="1" ht="25.5" x14ac:dyDescent="0.2">
      <c r="B70" s="405" t="s">
        <v>179</v>
      </c>
      <c r="C70" s="212"/>
      <c r="D70" s="408" t="s">
        <v>189</v>
      </c>
      <c r="E70" s="218"/>
    </row>
    <row r="71" spans="2:5" s="219" customFormat="1" ht="51" x14ac:dyDescent="0.2">
      <c r="B71" s="405" t="s">
        <v>187</v>
      </c>
      <c r="C71" s="214"/>
      <c r="D71" s="408" t="s">
        <v>190</v>
      </c>
      <c r="E71" s="218"/>
    </row>
    <row r="72" spans="2:5" s="219" customFormat="1" ht="35.25" customHeight="1" x14ac:dyDescent="0.2">
      <c r="B72" s="203"/>
      <c r="C72" s="214"/>
      <c r="D72" s="350"/>
      <c r="E72" s="218"/>
    </row>
    <row r="73" spans="2:5" s="219" customFormat="1" ht="35.25" customHeight="1" x14ac:dyDescent="0.2">
      <c r="B73" s="203"/>
      <c r="C73" s="214"/>
      <c r="D73" s="350"/>
      <c r="E73" s="218"/>
    </row>
    <row r="74" spans="2:5" s="219" customFormat="1" ht="35.25" customHeight="1" x14ac:dyDescent="0.2">
      <c r="B74" s="203"/>
      <c r="C74" s="220"/>
      <c r="D74" s="350"/>
      <c r="E74" s="218"/>
    </row>
    <row r="75" spans="2:5" s="199" customFormat="1" x14ac:dyDescent="0.2">
      <c r="B75" s="206" t="s">
        <v>128</v>
      </c>
      <c r="C75" s="213"/>
      <c r="D75" s="348"/>
      <c r="E75" s="208"/>
    </row>
    <row r="76" spans="2:5" s="219" customFormat="1" ht="127.5" x14ac:dyDescent="0.2">
      <c r="B76" s="405" t="s">
        <v>20</v>
      </c>
      <c r="C76" s="217"/>
      <c r="D76" s="408" t="s">
        <v>191</v>
      </c>
      <c r="E76" s="218"/>
    </row>
    <row r="77" spans="2:5" s="219" customFormat="1" ht="35.25" customHeight="1" x14ac:dyDescent="0.2">
      <c r="B77" s="203"/>
      <c r="C77" s="212"/>
      <c r="D77" s="350"/>
      <c r="E77" s="218"/>
    </row>
    <row r="78" spans="2:5" s="219" customFormat="1" ht="35.25" customHeight="1" x14ac:dyDescent="0.2">
      <c r="B78" s="203"/>
      <c r="C78" s="214"/>
      <c r="D78" s="350"/>
      <c r="E78" s="218"/>
    </row>
    <row r="79" spans="2:5" s="219" customFormat="1" ht="35.25" customHeight="1" x14ac:dyDescent="0.2">
      <c r="B79" s="203"/>
      <c r="C79" s="214"/>
      <c r="D79" s="350"/>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opLeftCell="G1" zoomScale="70" zoomScaleNormal="70" workbookViewId="0">
      <selection activeCell="S39" sqref="S39"/>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1" width="15.5703125" style="9" bestFit="1" customWidth="1"/>
    <col min="22" max="22" width="20.42578125" style="9"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UnitedHealthcare Insurance Company</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t="str">
        <f>'Cover Page'!C9</f>
        <v>N/A</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2019</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c r="J21" s="262"/>
      <c r="K21" s="178"/>
      <c r="L21" s="176"/>
      <c r="M21" s="261"/>
      <c r="N21" s="262"/>
      <c r="O21" s="178"/>
      <c r="P21" s="176"/>
      <c r="Q21" s="261"/>
      <c r="R21" s="262"/>
      <c r="S21" s="178"/>
      <c r="T21" s="176"/>
      <c r="U21" s="261">
        <v>9257288.4499999993</v>
      </c>
      <c r="V21" s="262">
        <v>9952679.1400000025</v>
      </c>
      <c r="W21" s="178"/>
      <c r="X21" s="176"/>
      <c r="Y21" s="261">
        <v>28521848.420000002</v>
      </c>
      <c r="Z21" s="262">
        <v>23712221.84</v>
      </c>
      <c r="AA21" s="178"/>
      <c r="AB21" s="176"/>
    </row>
    <row r="22" spans="1:28"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c r="R22" s="264"/>
      <c r="S22" s="265">
        <f>'Pt 1 Summary of Data'!L24</f>
        <v>0</v>
      </c>
      <c r="T22" s="266">
        <f>SUM(Q22:S22)</f>
        <v>0</v>
      </c>
      <c r="U22" s="263">
        <v>9257288.4499999993</v>
      </c>
      <c r="V22" s="264">
        <v>9952201.0199999996</v>
      </c>
      <c r="W22" s="265">
        <f>'Pt 1 Summary of Data'!N24</f>
        <v>9654187.2400000021</v>
      </c>
      <c r="X22" s="266">
        <f>SUM(U22:W22)</f>
        <v>28863676.710000001</v>
      </c>
      <c r="Y22" s="263">
        <v>28383427.830000002</v>
      </c>
      <c r="Z22" s="264">
        <v>23828302.959999997</v>
      </c>
      <c r="AA22" s="265">
        <f>'Pt 1 Summary of Data'!P24</f>
        <v>40923136.219999999</v>
      </c>
      <c r="AB22" s="266">
        <f>SUM(Y22:AA22)</f>
        <v>93134867.00999999</v>
      </c>
    </row>
    <row r="23" spans="1:28"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0</v>
      </c>
      <c r="R23" s="267">
        <f>SUM(R$22:R$22)</f>
        <v>0</v>
      </c>
      <c r="S23" s="267">
        <f>SUM(S$22:S$22)</f>
        <v>0</v>
      </c>
      <c r="T23" s="266">
        <f>SUM(Q23:S23)</f>
        <v>0</v>
      </c>
      <c r="U23" s="267">
        <f>SUM(U$22:U$22)</f>
        <v>9257288.4499999993</v>
      </c>
      <c r="V23" s="267">
        <f>SUM(V$22:V$22)</f>
        <v>9952201.0199999996</v>
      </c>
      <c r="W23" s="267">
        <f>SUM(W$22:W$22)</f>
        <v>9654187.2400000021</v>
      </c>
      <c r="X23" s="266">
        <f>SUM(U23:W23)</f>
        <v>28863676.710000001</v>
      </c>
      <c r="Y23" s="267">
        <f>SUM(Y$22:Y$22)</f>
        <v>28383427.830000002</v>
      </c>
      <c r="Z23" s="267">
        <f>SUM(Z$22:Z$22)</f>
        <v>23828302.959999997</v>
      </c>
      <c r="AA23" s="267">
        <f>SUM(AA$22:AA$22)</f>
        <v>40923136.219999999</v>
      </c>
      <c r="AB23" s="266">
        <f>SUM(Y23:AA23)</f>
        <v>93134867.00999999</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c r="R26" s="264"/>
      <c r="S26" s="274">
        <f>'Pt 1 Summary of Data'!L21</f>
        <v>0</v>
      </c>
      <c r="T26" s="266">
        <f>SUM(Q26:S26)</f>
        <v>0</v>
      </c>
      <c r="U26" s="273">
        <v>16747074.620000003</v>
      </c>
      <c r="V26" s="264">
        <v>18523637.699999999</v>
      </c>
      <c r="W26" s="274">
        <f>'Pt 1 Summary of Data'!N21</f>
        <v>18694077.370000005</v>
      </c>
      <c r="X26" s="266">
        <f>SUM(U26:W26)</f>
        <v>53964789.690000005</v>
      </c>
      <c r="Y26" s="273">
        <v>36727769.820000008</v>
      </c>
      <c r="Z26" s="264">
        <v>30412328.060000002</v>
      </c>
      <c r="AA26" s="274">
        <f>'Pt 1 Summary of Data'!P21</f>
        <v>51054875.330000006</v>
      </c>
      <c r="AB26" s="266">
        <f>SUM(Y26:AA26)</f>
        <v>118194973.21000001</v>
      </c>
    </row>
    <row r="27" spans="1:28"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c r="R27" s="264"/>
      <c r="S27" s="274">
        <f>'Pt 1 Summary of Data'!L35</f>
        <v>0</v>
      </c>
      <c r="T27" s="266">
        <f>SUM(Q27:S27)</f>
        <v>0</v>
      </c>
      <c r="U27" s="273">
        <v>19512.729999999985</v>
      </c>
      <c r="V27" s="264">
        <v>302921.42</v>
      </c>
      <c r="W27" s="274">
        <f>'Pt 1 Summary of Data'!N35</f>
        <v>1360914.2923220193</v>
      </c>
      <c r="X27" s="266">
        <f>SUM(U27:W27)</f>
        <v>1683348.4423220193</v>
      </c>
      <c r="Y27" s="273">
        <v>2398851.9099999997</v>
      </c>
      <c r="Z27" s="264">
        <v>1920975.9099999997</v>
      </c>
      <c r="AA27" s="274">
        <f>'Pt 1 Summary of Data'!P35</f>
        <v>933957.36405889108</v>
      </c>
      <c r="AB27" s="266">
        <f>SUM(Y27:AA27)</f>
        <v>5253785.1840588907</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0</v>
      </c>
      <c r="R28" s="274">
        <f t="shared" si="0"/>
        <v>0</v>
      </c>
      <c r="S28" s="274">
        <f t="shared" si="0"/>
        <v>0</v>
      </c>
      <c r="T28" s="112">
        <f>T$26-T$27</f>
        <v>0</v>
      </c>
      <c r="U28" s="274">
        <f t="shared" si="0"/>
        <v>16727561.890000002</v>
      </c>
      <c r="V28" s="274">
        <f t="shared" si="0"/>
        <v>18220716.279999997</v>
      </c>
      <c r="W28" s="274">
        <f t="shared" si="0"/>
        <v>17333163.077677984</v>
      </c>
      <c r="X28" s="112">
        <f>X$26-X$27</f>
        <v>52281441.247677989</v>
      </c>
      <c r="Y28" s="274">
        <f t="shared" si="0"/>
        <v>34328917.910000011</v>
      </c>
      <c r="Z28" s="274">
        <f t="shared" si="0"/>
        <v>28491352.150000002</v>
      </c>
      <c r="AA28" s="274">
        <f t="shared" si="0"/>
        <v>50120917.965941116</v>
      </c>
      <c r="AB28" s="112">
        <f>AB$26-AB$27</f>
        <v>112941188.02594112</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c r="R30" s="279"/>
      <c r="S30" s="280">
        <f>'Pt 1 Summary of Data'!L49</f>
        <v>0</v>
      </c>
      <c r="T30" s="281">
        <f>SUM(Q30:S30)</f>
        <v>0</v>
      </c>
      <c r="U30" s="282">
        <v>34093</v>
      </c>
      <c r="V30" s="279">
        <v>37877</v>
      </c>
      <c r="W30" s="283">
        <f>'Pt 1 Summary of Data'!N49</f>
        <v>37667.75</v>
      </c>
      <c r="X30" s="281">
        <f>SUM(U30:W30)</f>
        <v>109637.75</v>
      </c>
      <c r="Y30" s="282">
        <v>82949</v>
      </c>
      <c r="Z30" s="279">
        <v>68972</v>
      </c>
      <c r="AA30" s="283">
        <f>'Pt 1 Summary of Data'!P49</f>
        <v>121030.41666666667</v>
      </c>
      <c r="AB30" s="281">
        <f>SUM(Y30:AA30)</f>
        <v>272951.41666666669</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t="str">
        <f>IF(T30&lt;1000,"Not Required to Calculate",T23/T28)</f>
        <v>Not Required to Calculate</v>
      </c>
      <c r="U33" s="292"/>
      <c r="V33" s="293"/>
      <c r="W33" s="293"/>
      <c r="X33" s="294">
        <f>IF(X30&lt;1000,"Not Required to Calculate",X23/X28)</f>
        <v>0.55208265153329039</v>
      </c>
      <c r="Y33" s="292"/>
      <c r="Z33" s="293"/>
      <c r="AA33" s="293"/>
      <c r="AB33" s="294">
        <f>IF(AB30&lt;1000,"Not Required to Calculate",AB23/AB28)</f>
        <v>0.82463155061383031</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Z36" s="25"/>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zoomScale="85" zoomScaleNormal="85" workbookViewId="0">
      <selection activeCell="J24" sqref="J24"/>
    </sheetView>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3" t="s">
        <v>127</v>
      </c>
    </row>
    <row r="8" spans="2:3" s="2" customFormat="1" ht="15.75" customHeight="1" x14ac:dyDescent="0.25">
      <c r="B8" s="298" t="str">
        <f>'Cover Page'!C8</f>
        <v>UnitedHealthcare Insurance Company</v>
      </c>
    </row>
    <row r="9" spans="2:3" s="2" customFormat="1" ht="15.75" customHeight="1" x14ac:dyDescent="0.25">
      <c r="B9" s="54" t="s">
        <v>90</v>
      </c>
    </row>
    <row r="10" spans="2:3" s="2" customFormat="1" ht="15.75" customHeight="1" x14ac:dyDescent="0.25">
      <c r="B10" s="298" t="str">
        <f>'Cover Page'!C9</f>
        <v>N/A</v>
      </c>
    </row>
    <row r="11" spans="2:3" s="2" customFormat="1" ht="15.75" x14ac:dyDescent="0.25">
      <c r="B11" s="54" t="s">
        <v>85</v>
      </c>
    </row>
    <row r="12" spans="2:3" s="2" customFormat="1" x14ac:dyDescent="0.2">
      <c r="B12" s="198" t="str">
        <f>'Cover Page'!C6</f>
        <v>2019</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c r="C34" s="370"/>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topLeftCell="A7" zoomScaleNormal="100" workbookViewId="0">
      <selection activeCell="I18" sqref="I18"/>
    </sheetView>
  </sheetViews>
  <sheetFormatPr defaultColWidth="9.140625"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t="str">
        <f>'Cover Page'!C8</f>
        <v>UnitedHealthcare Insurance Company</v>
      </c>
      <c r="D8" s="347" t="s">
        <v>91</v>
      </c>
    </row>
    <row r="9" spans="2:4" ht="15.75" customHeight="1" x14ac:dyDescent="0.25">
      <c r="B9" s="54" t="s">
        <v>90</v>
      </c>
    </row>
    <row r="10" spans="2:4" ht="15.75" customHeight="1" x14ac:dyDescent="0.25">
      <c r="B10" s="298" t="str">
        <f>'Cover Page'!C9</f>
        <v>N/A</v>
      </c>
    </row>
    <row r="11" spans="2:4" ht="15.75" x14ac:dyDescent="0.25">
      <c r="B11" s="54" t="s">
        <v>85</v>
      </c>
    </row>
    <row r="12" spans="2:4" x14ac:dyDescent="0.2">
      <c r="B12" s="198" t="str">
        <f>'Cover Page'!C6</f>
        <v>2019</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2020-07-23T23:15:30Z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