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26" windowWidth="11340" windowHeight="4605" activeTab="0"/>
  </bookViews>
  <sheets>
    <sheet name="risk premium" sheetId="1" r:id="rId1"/>
    <sheet name="p+c return" sheetId="2" r:id="rId2"/>
    <sheet name="unrealized gains" sheetId="3" r:id="rId3"/>
    <sheet name="geometric means" sheetId="4" r:id="rId4"/>
  </sheets>
  <definedNames/>
  <calcPr fullCalcOnLoad="1"/>
</workbook>
</file>

<file path=xl/sharedStrings.xml><?xml version="1.0" encoding="utf-8"?>
<sst xmlns="http://schemas.openxmlformats.org/spreadsheetml/2006/main" count="118" uniqueCount="75">
  <si>
    <t>Stocks, Bonds, Bills, and Inflation (SBBI)</t>
  </si>
  <si>
    <t xml:space="preserve"> </t>
  </si>
  <si>
    <t>2005 Year Book</t>
  </si>
  <si>
    <t>Market Results for 1926 - 2004</t>
  </si>
  <si>
    <t xml:space="preserve">Large Company </t>
  </si>
  <si>
    <t>Stocks (S&amp;P)</t>
  </si>
  <si>
    <t>Long-term</t>
  </si>
  <si>
    <t>Gov Bonds</t>
  </si>
  <si>
    <t>Intermediate-term</t>
  </si>
  <si>
    <t>U.S. Treasury</t>
  </si>
  <si>
    <t>Bills</t>
  </si>
  <si>
    <t xml:space="preserve">Arithmetic Mean (1926-2004) </t>
  </si>
  <si>
    <t>Income Return</t>
  </si>
  <si>
    <t xml:space="preserve">Arithmetic Mean (1976-2004) </t>
  </si>
  <si>
    <t>Property-Casualty</t>
  </si>
  <si>
    <t>Ibbotson Associates</t>
  </si>
  <si>
    <t>Unrealized</t>
  </si>
  <si>
    <t>Gains</t>
  </si>
  <si>
    <t>Yearend</t>
  </si>
  <si>
    <t>Surplus</t>
  </si>
  <si>
    <t>Change</t>
  </si>
  <si>
    <t>in Surplus</t>
  </si>
  <si>
    <t>Best's Aggregates and Averages</t>
  </si>
  <si>
    <t>Avg Surplus</t>
  </si>
  <si>
    <t>Average</t>
  </si>
  <si>
    <t>After FIT</t>
  </si>
  <si>
    <t>December 2005</t>
  </si>
  <si>
    <t>November 2005</t>
  </si>
  <si>
    <t>20-year</t>
  </si>
  <si>
    <t>Federal Reserve Board</t>
  </si>
  <si>
    <t>H.15 Statistical Release</t>
  </si>
  <si>
    <t>Unrealized Gains</t>
  </si>
  <si>
    <t>Maximum Permitted Rate of Return</t>
  </si>
  <si>
    <t>Arithmetic Mean (1976-2004)</t>
  </si>
  <si>
    <t>On Average Surplus</t>
  </si>
  <si>
    <t xml:space="preserve">Overall Average </t>
  </si>
  <si>
    <t>3-Month Average</t>
  </si>
  <si>
    <t>one-month</t>
  </si>
  <si>
    <t>5-year</t>
  </si>
  <si>
    <t>January 2006</t>
  </si>
  <si>
    <t>February 2006</t>
  </si>
  <si>
    <t>1988 edition</t>
  </si>
  <si>
    <t>1993 edition</t>
  </si>
  <si>
    <t>1998 edition</t>
  </si>
  <si>
    <t>2002 edition</t>
  </si>
  <si>
    <t>2005 edition</t>
  </si>
  <si>
    <t>Unrealized/</t>
  </si>
  <si>
    <t>March 2006</t>
  </si>
  <si>
    <t>Policyholders'</t>
  </si>
  <si>
    <t xml:space="preserve">Market Risk Premium </t>
  </si>
  <si>
    <t>P/C Book Risk Premium</t>
  </si>
  <si>
    <t>Market Risk Premium</t>
  </si>
  <si>
    <t>Average Unrealized Gain Before FIT</t>
  </si>
  <si>
    <t>P+C</t>
  </si>
  <si>
    <t>Return on</t>
  </si>
  <si>
    <t>April 2006</t>
  </si>
  <si>
    <t>May 2006</t>
  </si>
  <si>
    <t>June 2006</t>
  </si>
  <si>
    <t>July 2006</t>
  </si>
  <si>
    <t>August 2006</t>
  </si>
  <si>
    <t>SAP Return</t>
  </si>
  <si>
    <t>Excluding</t>
  </si>
  <si>
    <t xml:space="preserve">Arithmetic Mean (1960-2004) </t>
  </si>
  <si>
    <t>P/C Book Risk Premium Including Unrealized Gains</t>
  </si>
  <si>
    <t>FIT</t>
  </si>
  <si>
    <t>Surplus*</t>
  </si>
  <si>
    <t>* Best's Aggregates and Averages, 2005 edition</t>
  </si>
  <si>
    <t xml:space="preserve">Geometric Mean (1926-2004) </t>
  </si>
  <si>
    <t xml:space="preserve">Geometric Mean (1960-2004) </t>
  </si>
  <si>
    <t xml:space="preserve">Geometric Mean (1976-2004) </t>
  </si>
  <si>
    <t>Treasury Constant Maturities, Nominal</t>
  </si>
  <si>
    <t xml:space="preserve">Realized </t>
  </si>
  <si>
    <t>Realized/</t>
  </si>
  <si>
    <t>or Losses/</t>
  </si>
  <si>
    <t>Total Gains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</si>
</sst>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[$-409]dddd\,\ mmmm\ dd\,\ yyyy"/>
    <numFmt numFmtId="171" formatCode="_(* #,##0.000_);_(* \(#,##0.000\);_(* &quot;-&quot;??_);_(@_)"/>
    <numFmt numFmtId="172" formatCode="_(* #,##0.000_);_(* \(#,##0.000\);_(* &quot;-&quot;?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0" xfId="15" applyNumberFormat="1" applyAlignment="1">
      <alignment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8" xfId="15" applyNumberFormat="1" applyBorder="1" applyAlignment="1">
      <alignment/>
    </xf>
    <xf numFmtId="167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166" fontId="2" fillId="0" borderId="0" xfId="15" applyNumberFormat="1" applyFont="1" applyAlignment="1">
      <alignment/>
    </xf>
    <xf numFmtId="10" fontId="0" fillId="0" borderId="0" xfId="0" applyNumberFormat="1" applyAlignment="1">
      <alignment/>
    </xf>
    <xf numFmtId="166" fontId="0" fillId="0" borderId="0" xfId="15" applyNumberForma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171" fontId="0" fillId="0" borderId="0" xfId="15" applyNumberFormat="1" applyFont="1" applyAlignment="1">
      <alignment/>
    </xf>
    <xf numFmtId="43" fontId="3" fillId="0" borderId="0" xfId="15" applyFont="1" applyAlignment="1">
      <alignment/>
    </xf>
    <xf numFmtId="17" fontId="0" fillId="0" borderId="0" xfId="0" applyNumberFormat="1" applyFont="1" applyAlignment="1" quotePrefix="1">
      <alignment/>
    </xf>
    <xf numFmtId="17" fontId="0" fillId="0" borderId="0" xfId="0" applyNumberFormat="1" applyFont="1" applyAlignment="1">
      <alignment/>
    </xf>
    <xf numFmtId="171" fontId="0" fillId="0" borderId="0" xfId="15" applyNumberFormat="1" applyFont="1" applyAlignment="1">
      <alignment horizontal="center"/>
    </xf>
    <xf numFmtId="171" fontId="3" fillId="0" borderId="0" xfId="15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3" fillId="0" borderId="0" xfId="15" applyNumberFormat="1" applyFont="1" applyAlignment="1">
      <alignment/>
    </xf>
    <xf numFmtId="166" fontId="0" fillId="0" borderId="5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7" xfId="0" applyNumberFormat="1" applyBorder="1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7.8515625" style="16" customWidth="1"/>
    <col min="2" max="3" width="17.28125" style="26" customWidth="1"/>
    <col min="4" max="4" width="15.421875" style="26" customWidth="1"/>
    <col min="5" max="5" width="13.7109375" style="26" customWidth="1"/>
    <col min="6" max="6" width="18.28125" style="26" bestFit="1" customWidth="1"/>
    <col min="7" max="7" width="12.00390625" style="16" bestFit="1" customWidth="1"/>
    <col min="8" max="8" width="18.140625" style="16" bestFit="1" customWidth="1"/>
    <col min="9" max="16384" width="8.7109375" style="16" customWidth="1"/>
  </cols>
  <sheetData>
    <row r="1" ht="12.75">
      <c r="A1" s="16" t="s">
        <v>15</v>
      </c>
    </row>
    <row r="3" spans="1:3" ht="12.75">
      <c r="A3" s="16" t="s">
        <v>0</v>
      </c>
      <c r="C3" s="26" t="s">
        <v>1</v>
      </c>
    </row>
    <row r="5" ht="12.75">
      <c r="A5" s="16" t="s">
        <v>2</v>
      </c>
    </row>
    <row r="6" ht="12.75">
      <c r="A6" s="16" t="s">
        <v>3</v>
      </c>
    </row>
    <row r="7" ht="12.75">
      <c r="F7" s="27" t="s">
        <v>14</v>
      </c>
    </row>
    <row r="8" spans="2:8" ht="12.75">
      <c r="B8" s="27"/>
      <c r="C8" s="27"/>
      <c r="F8" s="27" t="s">
        <v>60</v>
      </c>
      <c r="G8" s="28"/>
      <c r="H8" s="28"/>
    </row>
    <row r="9" spans="2:7" ht="12.75">
      <c r="B9" s="27"/>
      <c r="C9" s="27"/>
      <c r="D9" s="27" t="s">
        <v>12</v>
      </c>
      <c r="E9" s="27" t="s">
        <v>12</v>
      </c>
      <c r="F9" s="27" t="s">
        <v>34</v>
      </c>
      <c r="G9" s="28"/>
    </row>
    <row r="10" spans="2:7" ht="12.75">
      <c r="B10" s="27" t="s">
        <v>4</v>
      </c>
      <c r="C10" s="27" t="s">
        <v>9</v>
      </c>
      <c r="D10" s="27" t="s">
        <v>8</v>
      </c>
      <c r="E10" s="27" t="s">
        <v>6</v>
      </c>
      <c r="F10" s="27" t="s">
        <v>61</v>
      </c>
      <c r="G10" s="28"/>
    </row>
    <row r="11" spans="2:7" s="29" customFormat="1" ht="12.75">
      <c r="B11" s="30" t="s">
        <v>5</v>
      </c>
      <c r="C11" s="30" t="s">
        <v>10</v>
      </c>
      <c r="D11" s="30" t="s">
        <v>7</v>
      </c>
      <c r="E11" s="30" t="s">
        <v>7</v>
      </c>
      <c r="F11" s="31" t="s">
        <v>31</v>
      </c>
      <c r="G11" s="28"/>
    </row>
    <row r="12" spans="1:5" ht="12.75">
      <c r="A12" s="16">
        <v>1926</v>
      </c>
      <c r="B12" s="26">
        <v>11.62</v>
      </c>
      <c r="C12" s="26">
        <v>3.27</v>
      </c>
      <c r="D12" s="26">
        <v>3.78</v>
      </c>
      <c r="E12" s="26">
        <v>3.73</v>
      </c>
    </row>
    <row r="13" spans="1:5" ht="12.75">
      <c r="A13" s="16">
        <f>A12+1</f>
        <v>1927</v>
      </c>
      <c r="B13" s="26">
        <v>37.49</v>
      </c>
      <c r="C13" s="26">
        <v>3.12</v>
      </c>
      <c r="D13" s="26">
        <v>3.49</v>
      </c>
      <c r="E13" s="26">
        <v>3.41</v>
      </c>
    </row>
    <row r="14" spans="1:5" ht="12.75">
      <c r="A14" s="16">
        <f aca="true" t="shared" si="0" ref="A14:A77">A13+1</f>
        <v>1928</v>
      </c>
      <c r="B14" s="26">
        <v>43.61</v>
      </c>
      <c r="C14" s="26">
        <v>3.56</v>
      </c>
      <c r="D14" s="26">
        <v>3.64</v>
      </c>
      <c r="E14" s="26">
        <v>3.22</v>
      </c>
    </row>
    <row r="15" spans="1:5" ht="12.75">
      <c r="A15" s="16">
        <f t="shared" si="0"/>
        <v>1929</v>
      </c>
      <c r="B15" s="26">
        <v>-8.42</v>
      </c>
      <c r="C15" s="26">
        <v>4.75</v>
      </c>
      <c r="D15" s="26">
        <v>4.07</v>
      </c>
      <c r="E15" s="26">
        <v>3.47</v>
      </c>
    </row>
    <row r="16" spans="1:5" ht="12.75">
      <c r="A16" s="16">
        <f t="shared" si="0"/>
        <v>1930</v>
      </c>
      <c r="B16" s="26">
        <v>-24.9</v>
      </c>
      <c r="C16" s="26">
        <v>2.41</v>
      </c>
      <c r="D16" s="26">
        <v>3.3</v>
      </c>
      <c r="E16" s="26">
        <v>3.32</v>
      </c>
    </row>
    <row r="17" spans="1:5" ht="12.75">
      <c r="A17" s="16">
        <f t="shared" si="0"/>
        <v>1931</v>
      </c>
      <c r="B17" s="26">
        <v>-43.34</v>
      </c>
      <c r="C17" s="26">
        <v>1.07</v>
      </c>
      <c r="D17" s="26">
        <v>3.16</v>
      </c>
      <c r="E17" s="26">
        <v>3.33</v>
      </c>
    </row>
    <row r="18" spans="1:5" ht="12.75">
      <c r="A18" s="16">
        <f t="shared" si="0"/>
        <v>1932</v>
      </c>
      <c r="B18" s="26">
        <v>-8.19</v>
      </c>
      <c r="C18" s="26">
        <v>0.96</v>
      </c>
      <c r="D18" s="26">
        <v>3.63</v>
      </c>
      <c r="E18" s="26">
        <v>3.69</v>
      </c>
    </row>
    <row r="19" spans="1:5" ht="12.75">
      <c r="A19" s="16">
        <f t="shared" si="0"/>
        <v>1933</v>
      </c>
      <c r="B19" s="26">
        <v>53.99</v>
      </c>
      <c r="C19" s="26">
        <v>0.3</v>
      </c>
      <c r="D19" s="26">
        <v>2.83</v>
      </c>
      <c r="E19" s="26">
        <v>3.12</v>
      </c>
    </row>
    <row r="20" spans="1:5" ht="12.75">
      <c r="A20" s="16">
        <f t="shared" si="0"/>
        <v>1934</v>
      </c>
      <c r="B20" s="26">
        <v>-1.44</v>
      </c>
      <c r="C20" s="26">
        <v>0.16</v>
      </c>
      <c r="D20" s="26">
        <v>2.93</v>
      </c>
      <c r="E20" s="26">
        <v>3.18</v>
      </c>
    </row>
    <row r="21" spans="1:5" ht="12.75">
      <c r="A21" s="16">
        <f t="shared" si="0"/>
        <v>1935</v>
      </c>
      <c r="B21" s="26">
        <v>47.67</v>
      </c>
      <c r="C21" s="26">
        <v>0.17</v>
      </c>
      <c r="D21" s="26">
        <v>2.02</v>
      </c>
      <c r="E21" s="26">
        <v>2.81</v>
      </c>
    </row>
    <row r="22" spans="1:5" ht="12.75">
      <c r="A22" s="16">
        <f t="shared" si="0"/>
        <v>1936</v>
      </c>
      <c r="B22" s="26">
        <v>33.92</v>
      </c>
      <c r="C22" s="26">
        <v>0.18</v>
      </c>
      <c r="D22" s="26">
        <v>1.44</v>
      </c>
      <c r="E22" s="26">
        <v>2.77</v>
      </c>
    </row>
    <row r="23" spans="1:5" ht="12.75">
      <c r="A23" s="16">
        <f t="shared" si="0"/>
        <v>1937</v>
      </c>
      <c r="B23" s="26">
        <v>-35.03</v>
      </c>
      <c r="C23" s="26">
        <v>0.31</v>
      </c>
      <c r="D23" s="26">
        <v>1.48</v>
      </c>
      <c r="E23" s="26">
        <v>2.66</v>
      </c>
    </row>
    <row r="24" spans="1:5" ht="12.75">
      <c r="A24" s="16">
        <f t="shared" si="0"/>
        <v>1938</v>
      </c>
      <c r="B24" s="26">
        <v>31.12</v>
      </c>
      <c r="C24" s="26">
        <v>-0.02</v>
      </c>
      <c r="D24" s="26">
        <v>1.82</v>
      </c>
      <c r="E24" s="26">
        <v>2.64</v>
      </c>
    </row>
    <row r="25" spans="1:5" ht="12.75">
      <c r="A25" s="16">
        <f t="shared" si="0"/>
        <v>1939</v>
      </c>
      <c r="B25" s="26">
        <v>-0.41</v>
      </c>
      <c r="C25" s="26">
        <v>0.02</v>
      </c>
      <c r="D25" s="26">
        <v>1.31</v>
      </c>
      <c r="E25" s="26">
        <v>2.4</v>
      </c>
    </row>
    <row r="26" spans="1:5" ht="12.75">
      <c r="A26" s="16">
        <f t="shared" si="0"/>
        <v>1940</v>
      </c>
      <c r="B26" s="26">
        <v>-9.78</v>
      </c>
      <c r="C26" s="26">
        <v>0</v>
      </c>
      <c r="D26" s="26">
        <v>0.9</v>
      </c>
      <c r="E26" s="26">
        <v>2.23</v>
      </c>
    </row>
    <row r="27" spans="1:5" ht="12.75">
      <c r="A27" s="16">
        <f t="shared" si="0"/>
        <v>1941</v>
      </c>
      <c r="B27" s="26">
        <v>-11.59</v>
      </c>
      <c r="C27" s="26">
        <v>0.06</v>
      </c>
      <c r="D27" s="26">
        <v>0.67</v>
      </c>
      <c r="E27" s="26">
        <v>1.94</v>
      </c>
    </row>
    <row r="28" spans="1:5" ht="12.75">
      <c r="A28" s="16">
        <f t="shared" si="0"/>
        <v>1942</v>
      </c>
      <c r="B28" s="26">
        <v>20.34</v>
      </c>
      <c r="C28" s="26">
        <v>0.27</v>
      </c>
      <c r="D28" s="26">
        <v>0.76</v>
      </c>
      <c r="E28" s="26">
        <v>2.46</v>
      </c>
    </row>
    <row r="29" spans="1:5" ht="12.75">
      <c r="A29" s="16">
        <f t="shared" si="0"/>
        <v>1943</v>
      </c>
      <c r="B29" s="26">
        <v>25.9</v>
      </c>
      <c r="C29" s="26">
        <v>0.35</v>
      </c>
      <c r="D29" s="26">
        <v>1.56</v>
      </c>
      <c r="E29" s="26">
        <v>2.44</v>
      </c>
    </row>
    <row r="30" spans="1:5" ht="12.75">
      <c r="A30" s="16">
        <f t="shared" si="0"/>
        <v>1944</v>
      </c>
      <c r="B30" s="26">
        <v>19.75</v>
      </c>
      <c r="C30" s="26">
        <v>0.33</v>
      </c>
      <c r="D30" s="26">
        <v>1.44</v>
      </c>
      <c r="E30" s="26">
        <v>2.46</v>
      </c>
    </row>
    <row r="31" spans="1:5" ht="12.75">
      <c r="A31" s="16">
        <f t="shared" si="0"/>
        <v>1945</v>
      </c>
      <c r="B31" s="26">
        <v>36.44</v>
      </c>
      <c r="C31" s="26">
        <v>0.33</v>
      </c>
      <c r="D31" s="26">
        <v>1.19</v>
      </c>
      <c r="E31" s="26">
        <v>2.34</v>
      </c>
    </row>
    <row r="32" spans="1:5" ht="12.75">
      <c r="A32" s="16">
        <f t="shared" si="0"/>
        <v>1946</v>
      </c>
      <c r="B32" s="26">
        <v>-8.07</v>
      </c>
      <c r="C32" s="26">
        <v>0.35</v>
      </c>
      <c r="D32" s="26">
        <v>1.08</v>
      </c>
      <c r="E32" s="26">
        <v>2.04</v>
      </c>
    </row>
    <row r="33" spans="1:5" ht="12.75">
      <c r="A33" s="16">
        <f t="shared" si="0"/>
        <v>1947</v>
      </c>
      <c r="B33" s="26">
        <v>5.71</v>
      </c>
      <c r="C33" s="26">
        <v>0.5</v>
      </c>
      <c r="D33" s="26">
        <v>1.21</v>
      </c>
      <c r="E33" s="26">
        <v>2.13</v>
      </c>
    </row>
    <row r="34" spans="1:5" ht="12.75">
      <c r="A34" s="16">
        <f t="shared" si="0"/>
        <v>1948</v>
      </c>
      <c r="B34" s="26">
        <v>5.5</v>
      </c>
      <c r="C34" s="26">
        <v>0.81</v>
      </c>
      <c r="D34" s="26">
        <v>1.56</v>
      </c>
      <c r="E34" s="26">
        <v>2.4</v>
      </c>
    </row>
    <row r="35" spans="1:5" ht="12.75">
      <c r="A35" s="16">
        <f t="shared" si="0"/>
        <v>1949</v>
      </c>
      <c r="B35" s="26">
        <v>18.79</v>
      </c>
      <c r="C35" s="26">
        <v>1.1</v>
      </c>
      <c r="D35" s="26">
        <v>1.36</v>
      </c>
      <c r="E35" s="26">
        <v>2.25</v>
      </c>
    </row>
    <row r="36" spans="1:5" ht="12.75">
      <c r="A36" s="16">
        <f t="shared" si="0"/>
        <v>1950</v>
      </c>
      <c r="B36" s="26">
        <v>31.71</v>
      </c>
      <c r="C36" s="26">
        <v>1.2</v>
      </c>
      <c r="D36" s="26">
        <v>1.39</v>
      </c>
      <c r="E36" s="26">
        <v>2.12</v>
      </c>
    </row>
    <row r="37" spans="1:5" ht="12.75">
      <c r="A37" s="16">
        <f t="shared" si="0"/>
        <v>1951</v>
      </c>
      <c r="B37" s="26">
        <v>24.02</v>
      </c>
      <c r="C37" s="26">
        <v>1.49</v>
      </c>
      <c r="D37" s="26">
        <v>1.98</v>
      </c>
      <c r="E37" s="26">
        <v>2.38</v>
      </c>
    </row>
    <row r="38" spans="1:5" ht="12.75">
      <c r="A38" s="16">
        <f t="shared" si="0"/>
        <v>1952</v>
      </c>
      <c r="B38" s="26">
        <v>18.37</v>
      </c>
      <c r="C38" s="26">
        <v>1.66</v>
      </c>
      <c r="D38" s="26">
        <v>2.19</v>
      </c>
      <c r="E38" s="26">
        <v>2.66</v>
      </c>
    </row>
    <row r="39" spans="1:5" ht="12.75">
      <c r="A39" s="16">
        <f t="shared" si="0"/>
        <v>1953</v>
      </c>
      <c r="B39" s="26">
        <v>-0.99</v>
      </c>
      <c r="C39" s="26">
        <v>1.82</v>
      </c>
      <c r="D39" s="26">
        <v>2.55</v>
      </c>
      <c r="E39" s="26">
        <v>2.84</v>
      </c>
    </row>
    <row r="40" spans="1:5" ht="12.75">
      <c r="A40" s="16">
        <f t="shared" si="0"/>
        <v>1954</v>
      </c>
      <c r="B40" s="26">
        <v>52.62</v>
      </c>
      <c r="C40" s="26">
        <v>0.86</v>
      </c>
      <c r="D40" s="26">
        <v>1.6</v>
      </c>
      <c r="E40" s="26">
        <v>2.79</v>
      </c>
    </row>
    <row r="41" spans="1:5" ht="12.75">
      <c r="A41" s="16">
        <f t="shared" si="0"/>
        <v>1955</v>
      </c>
      <c r="B41" s="26">
        <v>31.56</v>
      </c>
      <c r="C41" s="26">
        <v>1.57</v>
      </c>
      <c r="D41" s="26">
        <v>2.45</v>
      </c>
      <c r="E41" s="26">
        <v>2.75</v>
      </c>
    </row>
    <row r="42" spans="1:5" ht="12.75">
      <c r="A42" s="16">
        <f t="shared" si="0"/>
        <v>1956</v>
      </c>
      <c r="B42" s="26">
        <v>6.56</v>
      </c>
      <c r="C42" s="26">
        <v>2.46</v>
      </c>
      <c r="D42" s="26">
        <v>3.05</v>
      </c>
      <c r="E42" s="26">
        <v>2.99</v>
      </c>
    </row>
    <row r="43" spans="1:5" ht="12.75">
      <c r="A43" s="16">
        <f t="shared" si="0"/>
        <v>1957</v>
      </c>
      <c r="B43" s="26">
        <v>-10.78</v>
      </c>
      <c r="C43" s="26">
        <v>3.14</v>
      </c>
      <c r="D43" s="26">
        <v>3.59</v>
      </c>
      <c r="E43" s="26">
        <v>3.44</v>
      </c>
    </row>
    <row r="44" spans="1:5" ht="12.75">
      <c r="A44" s="16">
        <f t="shared" si="0"/>
        <v>1958</v>
      </c>
      <c r="B44" s="26">
        <v>43.36</v>
      </c>
      <c r="C44" s="26">
        <v>1.54</v>
      </c>
      <c r="D44" s="26">
        <v>2.93</v>
      </c>
      <c r="E44" s="26">
        <v>3.27</v>
      </c>
    </row>
    <row r="45" spans="1:5" ht="12.75">
      <c r="A45" s="16">
        <f t="shared" si="0"/>
        <v>1959</v>
      </c>
      <c r="B45" s="26">
        <v>11.96</v>
      </c>
      <c r="C45" s="26">
        <v>2.95</v>
      </c>
      <c r="D45" s="26">
        <v>4.18</v>
      </c>
      <c r="E45" s="26">
        <v>4.01</v>
      </c>
    </row>
    <row r="46" spans="1:5" ht="12.75">
      <c r="A46" s="16">
        <f t="shared" si="0"/>
        <v>1960</v>
      </c>
      <c r="B46" s="26">
        <v>0.47</v>
      </c>
      <c r="C46" s="26">
        <v>2.66</v>
      </c>
      <c r="D46" s="26">
        <v>4.15</v>
      </c>
      <c r="E46" s="26">
        <v>4.26</v>
      </c>
    </row>
    <row r="47" spans="1:5" ht="12.75">
      <c r="A47" s="16">
        <f t="shared" si="0"/>
        <v>1961</v>
      </c>
      <c r="B47" s="26">
        <v>26.89</v>
      </c>
      <c r="C47" s="26">
        <v>2.13</v>
      </c>
      <c r="D47" s="26">
        <v>3.54</v>
      </c>
      <c r="E47" s="26">
        <v>3.83</v>
      </c>
    </row>
    <row r="48" spans="1:5" ht="12.75">
      <c r="A48" s="16">
        <f t="shared" si="0"/>
        <v>1962</v>
      </c>
      <c r="B48" s="26">
        <v>-8.73</v>
      </c>
      <c r="C48" s="26">
        <v>2.73</v>
      </c>
      <c r="D48" s="26">
        <v>3.73</v>
      </c>
      <c r="E48" s="26">
        <v>4</v>
      </c>
    </row>
    <row r="49" spans="1:5" ht="12.75">
      <c r="A49" s="16">
        <f t="shared" si="0"/>
        <v>1963</v>
      </c>
      <c r="B49" s="26">
        <v>22.8</v>
      </c>
      <c r="C49" s="26">
        <v>3.12</v>
      </c>
      <c r="D49" s="26">
        <v>3.71</v>
      </c>
      <c r="E49" s="26">
        <v>3.89</v>
      </c>
    </row>
    <row r="50" spans="1:5" ht="12.75">
      <c r="A50" s="16">
        <f t="shared" si="0"/>
        <v>1964</v>
      </c>
      <c r="B50" s="26">
        <v>16.48</v>
      </c>
      <c r="C50" s="26">
        <v>3.54</v>
      </c>
      <c r="D50" s="26">
        <v>4</v>
      </c>
      <c r="E50" s="26">
        <v>4.15</v>
      </c>
    </row>
    <row r="51" spans="1:5" ht="12.75">
      <c r="A51" s="16">
        <f t="shared" si="0"/>
        <v>1965</v>
      </c>
      <c r="B51" s="26">
        <v>12.45</v>
      </c>
      <c r="C51" s="26">
        <v>3.93</v>
      </c>
      <c r="D51" s="26">
        <v>4.15</v>
      </c>
      <c r="E51" s="26">
        <v>4.19</v>
      </c>
    </row>
    <row r="52" spans="1:5" ht="12.75">
      <c r="A52" s="16">
        <f t="shared" si="0"/>
        <v>1966</v>
      </c>
      <c r="B52" s="26">
        <v>-10.06</v>
      </c>
      <c r="C52" s="26">
        <v>4.76</v>
      </c>
      <c r="D52" s="26">
        <v>4.93</v>
      </c>
      <c r="E52" s="26">
        <v>4.49</v>
      </c>
    </row>
    <row r="53" spans="1:5" ht="12.75">
      <c r="A53" s="16">
        <f t="shared" si="0"/>
        <v>1967</v>
      </c>
      <c r="B53" s="26">
        <v>23.98</v>
      </c>
      <c r="C53" s="26">
        <v>4.21</v>
      </c>
      <c r="D53" s="26">
        <v>4.88</v>
      </c>
      <c r="E53" s="26">
        <v>4.59</v>
      </c>
    </row>
    <row r="54" spans="1:5" ht="12.75">
      <c r="A54" s="16">
        <f t="shared" si="0"/>
        <v>1968</v>
      </c>
      <c r="B54" s="26">
        <v>11.06</v>
      </c>
      <c r="C54" s="26">
        <v>5.21</v>
      </c>
      <c r="D54" s="26">
        <v>5.49</v>
      </c>
      <c r="E54" s="26">
        <v>5.5</v>
      </c>
    </row>
    <row r="55" spans="1:5" ht="12.75">
      <c r="A55" s="16">
        <f t="shared" si="0"/>
        <v>1969</v>
      </c>
      <c r="B55" s="26">
        <v>-8.5</v>
      </c>
      <c r="C55" s="26">
        <v>6.58</v>
      </c>
      <c r="D55" s="26">
        <v>6.65</v>
      </c>
      <c r="E55" s="26">
        <v>5.95</v>
      </c>
    </row>
    <row r="56" spans="1:5" ht="12.75">
      <c r="A56" s="16">
        <f t="shared" si="0"/>
        <v>1970</v>
      </c>
      <c r="B56" s="26">
        <v>4.01</v>
      </c>
      <c r="C56" s="26">
        <v>6.52</v>
      </c>
      <c r="D56" s="26">
        <v>7.49</v>
      </c>
      <c r="E56" s="26">
        <v>6.74</v>
      </c>
    </row>
    <row r="57" spans="1:5" ht="12.75">
      <c r="A57" s="16">
        <f t="shared" si="0"/>
        <v>1971</v>
      </c>
      <c r="B57" s="26">
        <v>14.31</v>
      </c>
      <c r="C57" s="26">
        <v>4.39</v>
      </c>
      <c r="D57" s="26">
        <v>5.75</v>
      </c>
      <c r="E57" s="26">
        <v>6.32</v>
      </c>
    </row>
    <row r="58" spans="1:5" ht="12.75">
      <c r="A58" s="16">
        <f t="shared" si="0"/>
        <v>1972</v>
      </c>
      <c r="B58" s="26">
        <v>18.98</v>
      </c>
      <c r="C58" s="26">
        <v>3.84</v>
      </c>
      <c r="D58" s="26">
        <v>5.75</v>
      </c>
      <c r="E58" s="26">
        <v>5.87</v>
      </c>
    </row>
    <row r="59" spans="1:5" ht="12.75">
      <c r="A59" s="16">
        <f t="shared" si="0"/>
        <v>1973</v>
      </c>
      <c r="B59" s="26">
        <v>-14.66</v>
      </c>
      <c r="C59" s="26">
        <v>6.93</v>
      </c>
      <c r="D59" s="26">
        <v>6.58</v>
      </c>
      <c r="E59" s="26">
        <v>6.51</v>
      </c>
    </row>
    <row r="60" spans="1:5" ht="12.75">
      <c r="A60" s="16">
        <f t="shared" si="0"/>
        <v>1974</v>
      </c>
      <c r="B60" s="26">
        <v>-26.47</v>
      </c>
      <c r="C60" s="26">
        <v>8</v>
      </c>
      <c r="D60" s="26">
        <v>7.24</v>
      </c>
      <c r="E60" s="26">
        <v>7.27</v>
      </c>
    </row>
    <row r="61" spans="1:5" ht="12.75">
      <c r="A61" s="16">
        <f t="shared" si="0"/>
        <v>1975</v>
      </c>
      <c r="B61" s="26">
        <v>37.2</v>
      </c>
      <c r="C61" s="26">
        <v>5.8</v>
      </c>
      <c r="D61" s="26">
        <v>7.35</v>
      </c>
      <c r="E61" s="26">
        <v>7.99</v>
      </c>
    </row>
    <row r="62" spans="1:6" ht="12.75">
      <c r="A62" s="16">
        <f t="shared" si="0"/>
        <v>1976</v>
      </c>
      <c r="B62" s="26">
        <v>23.84</v>
      </c>
      <c r="C62" s="26">
        <v>5.08</v>
      </c>
      <c r="D62" s="26">
        <v>7.1</v>
      </c>
      <c r="E62" s="26">
        <v>7.89</v>
      </c>
      <c r="F62" s="26">
        <f>+'p+c return'!D6</f>
        <v>9.887283223958686</v>
      </c>
    </row>
    <row r="63" spans="1:6" ht="12.75">
      <c r="A63" s="16">
        <f t="shared" si="0"/>
        <v>1977</v>
      </c>
      <c r="B63" s="26">
        <v>-7.18</v>
      </c>
      <c r="C63" s="26">
        <v>5.12</v>
      </c>
      <c r="D63" s="26">
        <v>6.49</v>
      </c>
      <c r="E63" s="26">
        <v>7.14</v>
      </c>
      <c r="F63" s="26">
        <f>+'p+c return'!D7</f>
        <v>23.14401735550982</v>
      </c>
    </row>
    <row r="64" spans="1:6" ht="12.75">
      <c r="A64" s="16">
        <f t="shared" si="0"/>
        <v>1978</v>
      </c>
      <c r="B64" s="26">
        <v>6.56</v>
      </c>
      <c r="C64" s="26">
        <v>7.18</v>
      </c>
      <c r="D64" s="26">
        <v>7.83</v>
      </c>
      <c r="E64" s="26">
        <v>7.9</v>
      </c>
      <c r="F64" s="26">
        <f>+'p+c return'!D8</f>
        <v>22.426738199415574</v>
      </c>
    </row>
    <row r="65" spans="1:6" ht="12.75">
      <c r="A65" s="16">
        <f t="shared" si="0"/>
        <v>1979</v>
      </c>
      <c r="B65" s="26">
        <v>18.44</v>
      </c>
      <c r="C65" s="26">
        <v>10.38</v>
      </c>
      <c r="D65" s="26">
        <v>9.04</v>
      </c>
      <c r="E65" s="26">
        <v>8.86</v>
      </c>
      <c r="F65" s="26">
        <f>+'p+c return'!D9</f>
        <v>18.969655668989635</v>
      </c>
    </row>
    <row r="66" spans="1:6" ht="12.75">
      <c r="A66" s="16">
        <f t="shared" si="0"/>
        <v>1980</v>
      </c>
      <c r="B66" s="26">
        <v>32.42</v>
      </c>
      <c r="C66" s="26">
        <v>11.24</v>
      </c>
      <c r="D66" s="26">
        <v>10.55</v>
      </c>
      <c r="E66" s="26">
        <v>9.97</v>
      </c>
      <c r="F66" s="26">
        <f>+'p+c return'!D10</f>
        <v>16.220067886939695</v>
      </c>
    </row>
    <row r="67" spans="1:6" ht="12.75">
      <c r="A67" s="16">
        <f t="shared" si="0"/>
        <v>1981</v>
      </c>
      <c r="B67" s="26">
        <v>-4.91</v>
      </c>
      <c r="C67" s="26">
        <v>14.71</v>
      </c>
      <c r="D67" s="26">
        <v>12.97</v>
      </c>
      <c r="E67" s="26">
        <v>11.55</v>
      </c>
      <c r="F67" s="26">
        <f>+'p+c return'!D11</f>
        <v>13.504684890402816</v>
      </c>
    </row>
    <row r="68" spans="1:6" ht="12.75">
      <c r="A68" s="16">
        <f t="shared" si="0"/>
        <v>1982</v>
      </c>
      <c r="B68" s="26">
        <v>21.41</v>
      </c>
      <c r="C68" s="26">
        <v>10.54</v>
      </c>
      <c r="D68" s="26">
        <v>12.81</v>
      </c>
      <c r="E68" s="26">
        <v>13.5</v>
      </c>
      <c r="F68" s="26">
        <f>+'p+c return'!D12</f>
        <v>9.83666374781086</v>
      </c>
    </row>
    <row r="69" spans="1:8" ht="12.75">
      <c r="A69" s="16">
        <f t="shared" si="0"/>
        <v>1983</v>
      </c>
      <c r="B69" s="26">
        <v>22.51</v>
      </c>
      <c r="C69" s="26">
        <v>8.8</v>
      </c>
      <c r="D69" s="26">
        <v>10.35</v>
      </c>
      <c r="E69" s="26">
        <v>10.38</v>
      </c>
      <c r="F69" s="26">
        <f>+'p+c return'!D13</f>
        <v>9.476347013118943</v>
      </c>
      <c r="G69" s="32"/>
      <c r="H69" s="26"/>
    </row>
    <row r="70" spans="1:8" ht="12.75">
      <c r="A70" s="16">
        <f t="shared" si="0"/>
        <v>1984</v>
      </c>
      <c r="B70" s="26">
        <v>6.27</v>
      </c>
      <c r="C70" s="26">
        <v>9.85</v>
      </c>
      <c r="D70" s="26">
        <v>11.68</v>
      </c>
      <c r="E70" s="26">
        <v>11.74</v>
      </c>
      <c r="F70" s="26">
        <f>+'p+c return'!D14</f>
        <v>1.6763945446818374</v>
      </c>
      <c r="G70" s="32"/>
      <c r="H70" s="26"/>
    </row>
    <row r="71" spans="1:8" ht="12.75">
      <c r="A71" s="16">
        <f t="shared" si="0"/>
        <v>1985</v>
      </c>
      <c r="B71" s="26">
        <v>32.16</v>
      </c>
      <c r="C71" s="26">
        <v>7.72</v>
      </c>
      <c r="D71" s="26">
        <v>10.29</v>
      </c>
      <c r="E71" s="26">
        <v>11.25</v>
      </c>
      <c r="F71" s="26">
        <f>+'p+c return'!D15</f>
        <v>3.035182314097043</v>
      </c>
      <c r="G71" s="32"/>
      <c r="H71" s="26"/>
    </row>
    <row r="72" spans="1:8" ht="12.75">
      <c r="A72" s="16">
        <f t="shared" si="0"/>
        <v>1986</v>
      </c>
      <c r="B72" s="26">
        <v>18.47</v>
      </c>
      <c r="C72" s="26">
        <v>6.16</v>
      </c>
      <c r="D72" s="26">
        <v>7.72</v>
      </c>
      <c r="E72" s="26">
        <v>8.98</v>
      </c>
      <c r="F72" s="26">
        <f>+'p+c return'!D16</f>
        <v>15.437113292775578</v>
      </c>
      <c r="G72" s="32"/>
      <c r="H72" s="26"/>
    </row>
    <row r="73" spans="1:8" ht="12.75">
      <c r="A73" s="16">
        <f>A72+1</f>
        <v>1987</v>
      </c>
      <c r="B73" s="26">
        <v>5.23</v>
      </c>
      <c r="C73" s="26">
        <v>5.47</v>
      </c>
      <c r="D73" s="26">
        <v>7.47</v>
      </c>
      <c r="E73" s="26">
        <v>7.92</v>
      </c>
      <c r="F73" s="26">
        <f>+'p+c return'!D17</f>
        <v>13.846273022533337</v>
      </c>
      <c r="G73" s="32"/>
      <c r="H73" s="26"/>
    </row>
    <row r="74" spans="1:8" ht="12.75">
      <c r="A74" s="16">
        <f t="shared" si="0"/>
        <v>1988</v>
      </c>
      <c r="B74" s="26">
        <v>16.81</v>
      </c>
      <c r="C74" s="26">
        <v>6.35</v>
      </c>
      <c r="D74" s="26">
        <v>8.24</v>
      </c>
      <c r="E74" s="26">
        <v>8.97</v>
      </c>
      <c r="F74" s="26">
        <f>+'p+c return'!D18</f>
        <v>14.043539117245972</v>
      </c>
      <c r="G74" s="32"/>
      <c r="H74" s="26"/>
    </row>
    <row r="75" spans="1:8" ht="12.75">
      <c r="A75" s="16">
        <f t="shared" si="0"/>
        <v>1989</v>
      </c>
      <c r="B75" s="26">
        <v>31.49</v>
      </c>
      <c r="C75" s="26">
        <v>8.37</v>
      </c>
      <c r="D75" s="26">
        <v>8.46</v>
      </c>
      <c r="E75" s="26">
        <v>8.81</v>
      </c>
      <c r="F75" s="26">
        <f>+'p+c return'!D19</f>
        <v>9.669347694186788</v>
      </c>
      <c r="G75" s="32"/>
      <c r="H75" s="26"/>
    </row>
    <row r="76" spans="1:8" ht="12.75">
      <c r="A76" s="16">
        <f t="shared" si="0"/>
        <v>1990</v>
      </c>
      <c r="B76" s="26">
        <v>-3.17</v>
      </c>
      <c r="C76" s="26">
        <v>7.81</v>
      </c>
      <c r="D76" s="26">
        <v>8.15</v>
      </c>
      <c r="E76" s="26">
        <v>8.19</v>
      </c>
      <c r="F76" s="26">
        <f>+'p+c return'!D20</f>
        <v>8.638216710173182</v>
      </c>
      <c r="G76" s="32"/>
      <c r="H76" s="26"/>
    </row>
    <row r="77" spans="1:8" ht="12.75">
      <c r="A77" s="16">
        <f t="shared" si="0"/>
        <v>1991</v>
      </c>
      <c r="B77" s="26">
        <v>30.55</v>
      </c>
      <c r="C77" s="26">
        <v>5.6</v>
      </c>
      <c r="D77" s="26">
        <v>7.43</v>
      </c>
      <c r="E77" s="26">
        <v>8.22</v>
      </c>
      <c r="F77" s="26">
        <f>+'p+c return'!D21</f>
        <v>9.50690738203522</v>
      </c>
      <c r="G77" s="32"/>
      <c r="H77" s="26"/>
    </row>
    <row r="78" spans="1:8" ht="12.75">
      <c r="A78" s="16">
        <f aca="true" t="shared" si="1" ref="A78:A90">A77+1</f>
        <v>1992</v>
      </c>
      <c r="B78" s="26">
        <v>7.67</v>
      </c>
      <c r="C78" s="26">
        <v>3.51</v>
      </c>
      <c r="D78" s="26">
        <v>6.27</v>
      </c>
      <c r="E78" s="26">
        <v>7.26</v>
      </c>
      <c r="F78" s="26">
        <f>+'p+c return'!D22</f>
        <v>4.460474050314231</v>
      </c>
      <c r="G78" s="32"/>
      <c r="H78" s="26"/>
    </row>
    <row r="79" spans="1:8" ht="12.75">
      <c r="A79" s="16">
        <f t="shared" si="1"/>
        <v>1993</v>
      </c>
      <c r="B79" s="26">
        <v>9.99</v>
      </c>
      <c r="C79" s="26">
        <v>2.9</v>
      </c>
      <c r="D79" s="26">
        <v>5.53</v>
      </c>
      <c r="E79" s="26">
        <v>7.17</v>
      </c>
      <c r="F79" s="26">
        <f>+'p+c return'!D23</f>
        <v>11.189153190195595</v>
      </c>
      <c r="G79" s="32"/>
      <c r="H79" s="26"/>
    </row>
    <row r="80" spans="1:8" ht="12.75">
      <c r="A80" s="16">
        <f t="shared" si="1"/>
        <v>1994</v>
      </c>
      <c r="B80" s="26">
        <v>1.31</v>
      </c>
      <c r="C80" s="26">
        <v>3.9</v>
      </c>
      <c r="D80" s="26">
        <v>6.07</v>
      </c>
      <c r="E80" s="26">
        <v>6.59</v>
      </c>
      <c r="F80" s="26">
        <f>+'p+c return'!D24</f>
        <v>5.765053604564175</v>
      </c>
      <c r="G80" s="32"/>
      <c r="H80" s="26"/>
    </row>
    <row r="81" spans="1:8" ht="12.75">
      <c r="A81" s="16">
        <f t="shared" si="1"/>
        <v>1995</v>
      </c>
      <c r="B81" s="26">
        <v>37.43</v>
      </c>
      <c r="C81" s="26">
        <v>5.6</v>
      </c>
      <c r="D81" s="26">
        <v>6.69</v>
      </c>
      <c r="E81" s="26">
        <v>7.6</v>
      </c>
      <c r="F81" s="26">
        <f>+'p+c return'!D25</f>
        <v>9.779254370528195</v>
      </c>
      <c r="G81" s="32"/>
      <c r="H81" s="26"/>
    </row>
    <row r="82" spans="1:8" ht="12.75">
      <c r="A82" s="16">
        <f t="shared" si="1"/>
        <v>1996</v>
      </c>
      <c r="B82" s="26">
        <v>23.07</v>
      </c>
      <c r="C82" s="26">
        <v>5.21</v>
      </c>
      <c r="D82" s="26">
        <v>5.82</v>
      </c>
      <c r="E82" s="26">
        <v>6.18</v>
      </c>
      <c r="F82" s="26">
        <f>+'p+c return'!D26</f>
        <v>9.999450083208384</v>
      </c>
      <c r="G82" s="32"/>
      <c r="H82" s="26"/>
    </row>
    <row r="83" spans="1:8" ht="12.75">
      <c r="A83" s="16">
        <f t="shared" si="1"/>
        <v>1997</v>
      </c>
      <c r="B83" s="26">
        <v>33.36</v>
      </c>
      <c r="C83" s="26">
        <v>5.26</v>
      </c>
      <c r="D83" s="26">
        <v>6.14</v>
      </c>
      <c r="E83" s="26">
        <v>6.64</v>
      </c>
      <c r="F83" s="26">
        <f>+'p+c return'!D27</f>
        <v>15.642563022379194</v>
      </c>
      <c r="G83" s="32"/>
      <c r="H83" s="26"/>
    </row>
    <row r="84" spans="1:8" ht="12.75">
      <c r="A84" s="16">
        <f t="shared" si="1"/>
        <v>1998</v>
      </c>
      <c r="B84" s="26">
        <v>28.58</v>
      </c>
      <c r="C84" s="26">
        <v>4.86</v>
      </c>
      <c r="D84" s="26">
        <v>5.29</v>
      </c>
      <c r="E84" s="26">
        <v>5.83</v>
      </c>
      <c r="F84" s="26">
        <f>+'p+c return'!D28</f>
        <v>10.364103364266812</v>
      </c>
      <c r="G84" s="32"/>
      <c r="H84" s="26"/>
    </row>
    <row r="85" spans="1:8" ht="12.75">
      <c r="A85" s="16">
        <f t="shared" si="1"/>
        <v>1999</v>
      </c>
      <c r="B85" s="26">
        <v>21.04</v>
      </c>
      <c r="C85" s="26">
        <v>4.68</v>
      </c>
      <c r="D85" s="26">
        <v>5.3</v>
      </c>
      <c r="E85" s="26">
        <v>5.57</v>
      </c>
      <c r="F85" s="26">
        <f>+'p+c return'!D29</f>
        <v>6.710345721795914</v>
      </c>
      <c r="G85" s="32"/>
      <c r="H85" s="26"/>
    </row>
    <row r="86" spans="1:8" ht="12.75">
      <c r="A86" s="16">
        <f t="shared" si="1"/>
        <v>2000</v>
      </c>
      <c r="B86" s="26">
        <v>-9.11</v>
      </c>
      <c r="C86" s="26">
        <v>5.89</v>
      </c>
      <c r="D86" s="26">
        <v>6.19</v>
      </c>
      <c r="E86" s="26">
        <v>6.5</v>
      </c>
      <c r="F86" s="26">
        <f>+'p+c return'!D30</f>
        <v>6.448622805314648</v>
      </c>
      <c r="G86" s="32"/>
      <c r="H86" s="26"/>
    </row>
    <row r="87" spans="1:8" ht="12.75">
      <c r="A87" s="16">
        <f t="shared" si="1"/>
        <v>2001</v>
      </c>
      <c r="B87" s="26">
        <v>-11.88</v>
      </c>
      <c r="C87" s="26">
        <v>3.83</v>
      </c>
      <c r="D87" s="26">
        <v>4.27</v>
      </c>
      <c r="E87" s="26">
        <v>5.53</v>
      </c>
      <c r="F87" s="26">
        <f>+'p+c return'!D31</f>
        <v>-1.9114913300747731</v>
      </c>
      <c r="G87" s="32"/>
      <c r="H87" s="26"/>
    </row>
    <row r="88" spans="1:8" ht="12.75">
      <c r="A88" s="16">
        <f t="shared" si="1"/>
        <v>2002</v>
      </c>
      <c r="B88" s="26">
        <v>-22.1</v>
      </c>
      <c r="C88" s="26">
        <v>1.65</v>
      </c>
      <c r="D88" s="26">
        <v>3.98</v>
      </c>
      <c r="E88" s="26">
        <v>5.59</v>
      </c>
      <c r="F88" s="26">
        <f>+'p+c return'!D32</f>
        <v>3.2710596096192956</v>
      </c>
      <c r="G88" s="32"/>
      <c r="H88" s="26"/>
    </row>
    <row r="89" spans="1:8" ht="12.75">
      <c r="A89" s="16">
        <f t="shared" si="1"/>
        <v>2003</v>
      </c>
      <c r="B89" s="26">
        <v>28.7</v>
      </c>
      <c r="C89" s="26">
        <v>1.02</v>
      </c>
      <c r="D89" s="26">
        <v>2.85</v>
      </c>
      <c r="E89" s="26">
        <v>4.8</v>
      </c>
      <c r="F89" s="26">
        <f>+'p+c return'!D33</f>
        <v>9.318175486387345</v>
      </c>
      <c r="G89" s="32"/>
      <c r="H89" s="26"/>
    </row>
    <row r="90" spans="1:8" ht="12.75">
      <c r="A90" s="16">
        <f t="shared" si="1"/>
        <v>2004</v>
      </c>
      <c r="B90" s="26">
        <v>10.87</v>
      </c>
      <c r="C90" s="26">
        <v>1.2</v>
      </c>
      <c r="D90" s="26">
        <v>3.28</v>
      </c>
      <c r="E90" s="26">
        <v>5.02</v>
      </c>
      <c r="F90" s="26">
        <f>+'p+c return'!D34</f>
        <v>10.210772021300786</v>
      </c>
      <c r="G90" s="32"/>
      <c r="H90" s="26"/>
    </row>
    <row r="93" spans="1:5" ht="12.75">
      <c r="A93" s="16" t="s">
        <v>11</v>
      </c>
      <c r="B93" s="26">
        <f>AVERAGE(B12:B90)</f>
        <v>12.393797468354428</v>
      </c>
      <c r="C93" s="26">
        <f>AVERAGE(C12:C90)</f>
        <v>3.7631645569620242</v>
      </c>
      <c r="D93" s="26">
        <f>AVERAGE(D12:D90)</f>
        <v>4.761898734177215</v>
      </c>
      <c r="E93" s="26">
        <f>AVERAGE(E12:E90)</f>
        <v>5.225189873417722</v>
      </c>
    </row>
    <row r="94" spans="1:5" ht="12.75">
      <c r="A94" s="16" t="s">
        <v>67</v>
      </c>
      <c r="B94" s="26">
        <f>+('geometric means'!B94-1)*100</f>
        <v>10.429454831314079</v>
      </c>
      <c r="C94" s="26">
        <f>+('geometric means'!C94-1)*100</f>
        <v>3.717060375202541</v>
      </c>
      <c r="D94" s="26">
        <f>+('geometric means'!D94-1)*100</f>
        <v>4.721477123199236</v>
      </c>
      <c r="E94" s="26">
        <f>+('geometric means'!E94-1)*100</f>
        <v>5.190276351222778</v>
      </c>
    </row>
    <row r="95" spans="1:5" ht="12.75">
      <c r="A95" s="16" t="s">
        <v>51</v>
      </c>
      <c r="B95" s="16"/>
      <c r="C95" s="26">
        <f>$B$93-C93</f>
        <v>8.630632911392404</v>
      </c>
      <c r="D95" s="26">
        <f>$B$93-D93</f>
        <v>7.631898734177213</v>
      </c>
      <c r="E95" s="26">
        <f>$B$93-E93</f>
        <v>7.168607594936707</v>
      </c>
    </row>
    <row r="96" spans="1:3" ht="12.75">
      <c r="A96" s="16" t="s">
        <v>24</v>
      </c>
      <c r="C96" s="26">
        <f>AVERAGE(C95:E95)</f>
        <v>7.810379746835441</v>
      </c>
    </row>
    <row r="98" spans="1:5" ht="12.75">
      <c r="A98" s="16" t="s">
        <v>62</v>
      </c>
      <c r="B98" s="26">
        <f>AVERAGE(B46:B90)</f>
        <v>11.778666666666668</v>
      </c>
      <c r="C98" s="26">
        <f>AVERAGE(C46:C90)</f>
        <v>5.649777777777778</v>
      </c>
      <c r="D98" s="26">
        <f>AVERAGE(D46:D90)</f>
        <v>6.65888888888889</v>
      </c>
      <c r="E98" s="26">
        <f>AVERAGE(E46:E90)</f>
        <v>7.046666666666665</v>
      </c>
    </row>
    <row r="99" spans="1:5" ht="12.75">
      <c r="A99" s="16" t="s">
        <v>68</v>
      </c>
      <c r="B99" s="26">
        <f>+('geometric means'!B95-1)*100</f>
        <v>10.50167774575237</v>
      </c>
      <c r="C99" s="26">
        <f>+('geometric means'!C95-1)*100</f>
        <v>5.6139905069917395</v>
      </c>
      <c r="D99" s="26">
        <f>+('geometric means'!D95-1)*100</f>
        <v>6.631572923634099</v>
      </c>
      <c r="E99" s="26">
        <f>+('geometric means'!E95-1)*100</f>
        <v>7.022793024649965</v>
      </c>
    </row>
    <row r="100" spans="1:5" ht="12.75">
      <c r="A100" s="16" t="s">
        <v>51</v>
      </c>
      <c r="B100" s="16"/>
      <c r="C100" s="26">
        <f>$B$93-C98</f>
        <v>6.744019690576651</v>
      </c>
      <c r="D100" s="26">
        <f>$B$93-D98</f>
        <v>5.734908579465539</v>
      </c>
      <c r="E100" s="26">
        <f>$B$93-E98</f>
        <v>5.347130801687763</v>
      </c>
    </row>
    <row r="101" spans="1:3" ht="12.75">
      <c r="A101" s="16" t="s">
        <v>24</v>
      </c>
      <c r="C101" s="26">
        <f>AVERAGE(C100:E100)</f>
        <v>5.94201969057665</v>
      </c>
    </row>
    <row r="103" spans="1:5" ht="12.75">
      <c r="A103" s="16" t="s">
        <v>13</v>
      </c>
      <c r="B103" s="26">
        <f>AVERAGE(B62:B90)</f>
        <v>14.132068965517242</v>
      </c>
      <c r="C103" s="26">
        <f>AVERAGE(C62:C90)</f>
        <v>6.203103448275862</v>
      </c>
      <c r="D103" s="26">
        <f>AVERAGE(D62:D90)</f>
        <v>7.388275862068964</v>
      </c>
      <c r="E103" s="26">
        <f>AVERAGE(E62:E90)</f>
        <v>7.984482758620689</v>
      </c>
    </row>
    <row r="104" spans="1:5" ht="12.75">
      <c r="A104" s="16" t="s">
        <v>69</v>
      </c>
      <c r="B104" s="26">
        <f>+('geometric means'!B96-1)*100</f>
        <v>13.002112586001925</v>
      </c>
      <c r="C104" s="26">
        <f>+('geometric means'!C96-1)*100</f>
        <v>6.1587672325931875</v>
      </c>
      <c r="D104" s="26">
        <f>+('geometric means'!D96-1)*100</f>
        <v>7.357580549759057</v>
      </c>
      <c r="E104" s="26">
        <f>+('geometric means'!E96-1)*100</f>
        <v>7.96334880235785</v>
      </c>
    </row>
    <row r="105" spans="1:5" ht="12.75">
      <c r="A105" s="16" t="s">
        <v>49</v>
      </c>
      <c r="B105" s="16"/>
      <c r="C105" s="26">
        <f>$B$103-C103</f>
        <v>7.928965517241379</v>
      </c>
      <c r="D105" s="26">
        <f>$B$103-D103</f>
        <v>6.743793103448278</v>
      </c>
      <c r="E105" s="26">
        <f>$B$103-E103</f>
        <v>6.147586206896553</v>
      </c>
    </row>
    <row r="106" spans="1:3" ht="12.75">
      <c r="A106" s="16" t="s">
        <v>24</v>
      </c>
      <c r="C106" s="26">
        <f>AVERAGE(C105:E105)</f>
        <v>6.940114942528736</v>
      </c>
    </row>
    <row r="108" spans="1:6" ht="12.75">
      <c r="A108" s="16" t="s">
        <v>33</v>
      </c>
      <c r="B108" s="26">
        <f>AVERAGE(B62:B90)</f>
        <v>14.132068965517242</v>
      </c>
      <c r="C108" s="26">
        <f>AVERAGE(C62:C90)</f>
        <v>6.203103448275862</v>
      </c>
      <c r="D108" s="26">
        <f>AVERAGE(D62:D90)</f>
        <v>7.388275862068964</v>
      </c>
      <c r="E108" s="26">
        <f>AVERAGE(E62:E90)</f>
        <v>7.984482758620689</v>
      </c>
      <c r="F108" s="26">
        <f>AVERAGE(F62:F90)</f>
        <v>10.364343726333614</v>
      </c>
    </row>
    <row r="109" spans="1:6" ht="12.75">
      <c r="A109" s="16" t="s">
        <v>69</v>
      </c>
      <c r="B109" s="26">
        <f>+('geometric means'!B96-1)*100</f>
        <v>13.002112586001925</v>
      </c>
      <c r="C109" s="26">
        <f>+('geometric means'!C96-1)*100</f>
        <v>6.1587672325931875</v>
      </c>
      <c r="D109" s="26">
        <f>+('geometric means'!D96-1)*100</f>
        <v>7.357580549759057</v>
      </c>
      <c r="E109" s="26">
        <f>+('geometric means'!E96-1)*100</f>
        <v>7.96334880235785</v>
      </c>
      <c r="F109" s="26">
        <f>+('geometric means'!F96-1)*100</f>
        <v>10.22005896125715</v>
      </c>
    </row>
    <row r="110" spans="1:5" ht="12.75">
      <c r="A110" s="16" t="s">
        <v>50</v>
      </c>
      <c r="C110" s="26">
        <f>$F$108-C108</f>
        <v>4.161240278057751</v>
      </c>
      <c r="D110" s="26">
        <f>$F$108-D108</f>
        <v>2.9760678642646496</v>
      </c>
      <c r="E110" s="26">
        <f>$F$108-E108</f>
        <v>2.3798609677129248</v>
      </c>
    </row>
    <row r="111" spans="1:3" ht="12.75">
      <c r="A111" s="16" t="s">
        <v>24</v>
      </c>
      <c r="C111" s="26">
        <f>AVERAGE(C110:E110)</f>
        <v>3.1723897033451087</v>
      </c>
    </row>
    <row r="112" spans="1:3" ht="12.75">
      <c r="A112" s="16" t="s">
        <v>31</v>
      </c>
      <c r="C112" s="26">
        <f>+'unrealized gains'!G37*100</f>
        <v>1.2346491906177808</v>
      </c>
    </row>
    <row r="113" spans="1:3" ht="12.75">
      <c r="A113" s="16" t="s">
        <v>63</v>
      </c>
      <c r="C113" s="26">
        <f>+C111+C112</f>
        <v>4.4070388939628895</v>
      </c>
    </row>
    <row r="115" ht="12.75">
      <c r="A115" s="16" t="s">
        <v>29</v>
      </c>
    </row>
    <row r="116" ht="12.75">
      <c r="A116" s="16" t="s">
        <v>30</v>
      </c>
    </row>
    <row r="117" spans="1:6" s="29" customFormat="1" ht="12.75">
      <c r="A117" s="29" t="s">
        <v>70</v>
      </c>
      <c r="B117" s="33"/>
      <c r="C117" s="30" t="s">
        <v>37</v>
      </c>
      <c r="D117" s="30" t="s">
        <v>38</v>
      </c>
      <c r="E117" s="30" t="s">
        <v>28</v>
      </c>
      <c r="F117" s="33"/>
    </row>
    <row r="118" spans="1:5" ht="12.75">
      <c r="A118" s="34" t="s">
        <v>27</v>
      </c>
      <c r="C118" s="26">
        <v>3.91</v>
      </c>
      <c r="D118" s="26">
        <v>4.45</v>
      </c>
      <c r="E118" s="26">
        <v>4.83</v>
      </c>
    </row>
    <row r="119" spans="1:5" ht="12.75">
      <c r="A119" s="34" t="s">
        <v>26</v>
      </c>
      <c r="C119" s="26">
        <v>3.69</v>
      </c>
      <c r="D119" s="26">
        <v>4.39</v>
      </c>
      <c r="E119" s="26">
        <v>4.73</v>
      </c>
    </row>
    <row r="120" spans="1:5" ht="12.75">
      <c r="A120" s="34" t="s">
        <v>39</v>
      </c>
      <c r="C120" s="26">
        <v>4.12</v>
      </c>
      <c r="D120" s="26">
        <v>4.35</v>
      </c>
      <c r="E120" s="26">
        <v>4.65</v>
      </c>
    </row>
    <row r="121" spans="1:5" ht="12.75">
      <c r="A121" s="34" t="s">
        <v>40</v>
      </c>
      <c r="C121" s="26">
        <v>4.38</v>
      </c>
      <c r="D121" s="26">
        <v>4.57</v>
      </c>
      <c r="E121" s="26">
        <v>4.73</v>
      </c>
    </row>
    <row r="122" spans="1:5" ht="12.75">
      <c r="A122" s="34" t="s">
        <v>47</v>
      </c>
      <c r="C122" s="26">
        <v>4.55</v>
      </c>
      <c r="D122" s="26">
        <v>4.72</v>
      </c>
      <c r="E122" s="26">
        <v>4.91</v>
      </c>
    </row>
    <row r="123" spans="1:5" ht="12.75">
      <c r="A123" s="34" t="s">
        <v>55</v>
      </c>
      <c r="C123" s="26">
        <v>4.61</v>
      </c>
      <c r="D123" s="26">
        <v>4.9</v>
      </c>
      <c r="E123" s="26">
        <v>5.22</v>
      </c>
    </row>
    <row r="124" spans="1:5" ht="12.75">
      <c r="A124" s="34" t="s">
        <v>56</v>
      </c>
      <c r="C124" s="26">
        <v>4.7</v>
      </c>
      <c r="D124" s="26">
        <v>5</v>
      </c>
      <c r="E124" s="26">
        <v>5.35</v>
      </c>
    </row>
    <row r="125" spans="1:5" ht="12.75">
      <c r="A125" s="34" t="s">
        <v>57</v>
      </c>
      <c r="C125" s="26">
        <v>4.71</v>
      </c>
      <c r="D125" s="26">
        <v>5.07</v>
      </c>
      <c r="E125" s="26">
        <v>5.29</v>
      </c>
    </row>
    <row r="126" spans="1:5" ht="12.75">
      <c r="A126" s="34" t="s">
        <v>58</v>
      </c>
      <c r="C126" s="26">
        <v>4.9</v>
      </c>
      <c r="D126" s="26">
        <v>5.04</v>
      </c>
      <c r="E126" s="26">
        <v>5.25</v>
      </c>
    </row>
    <row r="127" spans="1:5" ht="12.75">
      <c r="A127" s="34" t="s">
        <v>59</v>
      </c>
      <c r="C127" s="26">
        <v>5.16</v>
      </c>
      <c r="D127" s="26">
        <v>4.82</v>
      </c>
      <c r="E127" s="26">
        <v>5.08</v>
      </c>
    </row>
    <row r="128" ht="12.75">
      <c r="A128" s="34"/>
    </row>
    <row r="129" spans="1:5" ht="12.75">
      <c r="A129" s="35" t="s">
        <v>36</v>
      </c>
      <c r="C129" s="26">
        <f>AVERAGE(C125:C127)</f>
        <v>4.923333333333333</v>
      </c>
      <c r="D129" s="26">
        <f>AVERAGE(D125:D127)</f>
        <v>4.976666666666667</v>
      </c>
      <c r="E129" s="26">
        <f>AVERAGE(E125:E127)</f>
        <v>5.206666666666666</v>
      </c>
    </row>
    <row r="130" spans="1:3" ht="12.75">
      <c r="A130" s="35" t="s">
        <v>35</v>
      </c>
      <c r="C130" s="26">
        <f>AVERAGE(C129:E129)</f>
        <v>5.035555555555555</v>
      </c>
    </row>
    <row r="132" spans="1:3" ht="12.75">
      <c r="A132" s="16" t="s">
        <v>32</v>
      </c>
      <c r="C132" s="26">
        <f>+C130+C113</f>
        <v>9.442594449518445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8" sqref="A18"/>
    </sheetView>
  </sheetViews>
  <sheetFormatPr defaultColWidth="9.140625" defaultRowHeight="12.75"/>
  <cols>
    <col min="2" max="2" width="9.7109375" style="0" bestFit="1" customWidth="1"/>
    <col min="3" max="3" width="13.140625" style="5" bestFit="1" customWidth="1"/>
    <col min="4" max="4" width="10.28125" style="0" bestFit="1" customWidth="1"/>
  </cols>
  <sheetData>
    <row r="1" spans="2:7" ht="12.75">
      <c r="B1" s="14" t="s">
        <v>53</v>
      </c>
      <c r="D1" s="14" t="s">
        <v>53</v>
      </c>
      <c r="G1" s="24"/>
    </row>
    <row r="2" spans="2:7" ht="12.75">
      <c r="B2" s="14" t="s">
        <v>54</v>
      </c>
      <c r="C2" s="15" t="s">
        <v>18</v>
      </c>
      <c r="D2" s="14" t="s">
        <v>54</v>
      </c>
      <c r="G2" s="24"/>
    </row>
    <row r="3" spans="2:7" ht="12.75">
      <c r="B3" s="14" t="s">
        <v>18</v>
      </c>
      <c r="C3" s="15" t="s">
        <v>48</v>
      </c>
      <c r="D3" s="14" t="s">
        <v>24</v>
      </c>
      <c r="G3" s="24"/>
    </row>
    <row r="4" spans="2:7" s="22" customFormat="1" ht="12.75">
      <c r="B4" s="20" t="s">
        <v>19</v>
      </c>
      <c r="C4" s="21" t="s">
        <v>65</v>
      </c>
      <c r="D4" s="20" t="s">
        <v>19</v>
      </c>
      <c r="G4" s="24"/>
    </row>
    <row r="5" spans="1:7" ht="12.75">
      <c r="A5">
        <v>1975</v>
      </c>
      <c r="C5" s="10">
        <v>19712</v>
      </c>
      <c r="G5" s="24"/>
    </row>
    <row r="6" spans="1:7" ht="12.75">
      <c r="A6">
        <f>A5+1</f>
        <v>1976</v>
      </c>
      <c r="B6" s="1">
        <v>8.9</v>
      </c>
      <c r="C6" s="10">
        <v>24631</v>
      </c>
      <c r="D6" s="23">
        <f>+B6/AVERAGE(C5:C6)*C6</f>
        <v>9.887283223958686</v>
      </c>
      <c r="G6" s="24"/>
    </row>
    <row r="7" spans="1:7" ht="12.75">
      <c r="A7">
        <f>A6+1</f>
        <v>1977</v>
      </c>
      <c r="B7" s="1">
        <v>21.3</v>
      </c>
      <c r="C7" s="10">
        <v>29300</v>
      </c>
      <c r="D7" s="23">
        <f aca="true" t="shared" si="0" ref="D7:D34">+B7/AVERAGE(C6:C7)*C7</f>
        <v>23.14401735550982</v>
      </c>
      <c r="G7" s="24"/>
    </row>
    <row r="8" spans="1:7" ht="12.75">
      <c r="A8">
        <f>A7+1</f>
        <v>1978</v>
      </c>
      <c r="B8" s="1">
        <v>20.5</v>
      </c>
      <c r="C8" s="10">
        <v>35379</v>
      </c>
      <c r="D8" s="23">
        <f t="shared" si="0"/>
        <v>22.426738199415574</v>
      </c>
      <c r="G8" s="24"/>
    </row>
    <row r="9" spans="1:7" ht="12.75">
      <c r="A9">
        <f>A8+1</f>
        <v>1979</v>
      </c>
      <c r="B9" s="1">
        <v>17.4</v>
      </c>
      <c r="C9" s="10">
        <v>42395</v>
      </c>
      <c r="D9" s="23">
        <f t="shared" si="0"/>
        <v>18.969655668989635</v>
      </c>
      <c r="G9" s="24"/>
    </row>
    <row r="10" spans="1:7" ht="12.75">
      <c r="A10">
        <f>A9+1</f>
        <v>1980</v>
      </c>
      <c r="B10" s="1">
        <v>14.7</v>
      </c>
      <c r="C10" s="10">
        <v>52174</v>
      </c>
      <c r="D10" s="23">
        <f t="shared" si="0"/>
        <v>16.220067886939695</v>
      </c>
      <c r="G10" s="24"/>
    </row>
    <row r="11" spans="1:7" ht="12.75">
      <c r="A11">
        <f aca="true" t="shared" si="1" ref="A11:A34">A10+1</f>
        <v>1981</v>
      </c>
      <c r="B11" s="1">
        <v>13.3</v>
      </c>
      <c r="C11" s="10">
        <v>53805</v>
      </c>
      <c r="D11" s="23">
        <f t="shared" si="0"/>
        <v>13.504684890402816</v>
      </c>
      <c r="G11" s="24"/>
    </row>
    <row r="12" spans="1:7" ht="12.75">
      <c r="A12">
        <f t="shared" si="1"/>
        <v>1982</v>
      </c>
      <c r="B12" s="1">
        <v>9.3</v>
      </c>
      <c r="C12" s="10">
        <v>60395</v>
      </c>
      <c r="D12" s="23">
        <f t="shared" si="0"/>
        <v>9.83666374781086</v>
      </c>
      <c r="G12" s="24"/>
    </row>
    <row r="13" spans="1:7" ht="12.75">
      <c r="A13">
        <f t="shared" si="1"/>
        <v>1983</v>
      </c>
      <c r="B13" s="1">
        <v>9.1</v>
      </c>
      <c r="C13" s="10">
        <v>65606</v>
      </c>
      <c r="D13" s="23">
        <f t="shared" si="0"/>
        <v>9.476347013118943</v>
      </c>
      <c r="G13" s="24"/>
    </row>
    <row r="14" spans="1:7" ht="12.75">
      <c r="A14">
        <f t="shared" si="1"/>
        <v>1984</v>
      </c>
      <c r="B14" s="1">
        <v>1.7</v>
      </c>
      <c r="C14" s="10">
        <v>63809</v>
      </c>
      <c r="D14" s="23">
        <f t="shared" si="0"/>
        <v>1.6763945446818374</v>
      </c>
      <c r="G14" s="24"/>
    </row>
    <row r="15" spans="1:7" ht="12.75">
      <c r="A15">
        <f t="shared" si="1"/>
        <v>1985</v>
      </c>
      <c r="B15" s="1">
        <v>2.8</v>
      </c>
      <c r="C15" s="10">
        <v>75511</v>
      </c>
      <c r="D15" s="23">
        <f t="shared" si="0"/>
        <v>3.035182314097043</v>
      </c>
      <c r="G15" s="24"/>
    </row>
    <row r="16" spans="1:7" ht="12.75">
      <c r="A16">
        <f t="shared" si="1"/>
        <v>1986</v>
      </c>
      <c r="B16" s="1">
        <v>13.9</v>
      </c>
      <c r="C16" s="10">
        <v>94288</v>
      </c>
      <c r="D16" s="23">
        <f t="shared" si="0"/>
        <v>15.437113292775578</v>
      </c>
      <c r="G16" s="24"/>
    </row>
    <row r="17" spans="1:7" ht="12.75">
      <c r="A17">
        <f>A16+1</f>
        <v>1987</v>
      </c>
      <c r="B17" s="1">
        <v>13.2</v>
      </c>
      <c r="C17" s="10">
        <v>103996</v>
      </c>
      <c r="D17" s="23">
        <f t="shared" si="0"/>
        <v>13.846273022533337</v>
      </c>
      <c r="G17" s="24"/>
    </row>
    <row r="18" spans="1:7" ht="12.75">
      <c r="A18">
        <f t="shared" si="1"/>
        <v>1988</v>
      </c>
      <c r="B18" s="1">
        <v>13.2</v>
      </c>
      <c r="C18" s="10">
        <v>118195</v>
      </c>
      <c r="D18" s="23">
        <f t="shared" si="0"/>
        <v>14.043539117245972</v>
      </c>
      <c r="G18" s="24"/>
    </row>
    <row r="19" spans="1:7" ht="12.75">
      <c r="A19">
        <f t="shared" si="1"/>
        <v>1989</v>
      </c>
      <c r="B19" s="1">
        <v>9.1</v>
      </c>
      <c r="C19" s="10">
        <v>133972</v>
      </c>
      <c r="D19" s="23">
        <f t="shared" si="0"/>
        <v>9.669347694186788</v>
      </c>
      <c r="G19" s="24"/>
    </row>
    <row r="20" spans="1:7" ht="12.75">
      <c r="A20">
        <f t="shared" si="1"/>
        <v>1990</v>
      </c>
      <c r="B20" s="1">
        <v>8.5</v>
      </c>
      <c r="C20" s="10">
        <v>138401</v>
      </c>
      <c r="D20" s="23">
        <f t="shared" si="0"/>
        <v>8.638216710173182</v>
      </c>
      <c r="G20" s="24"/>
    </row>
    <row r="21" spans="1:7" ht="12.75">
      <c r="A21">
        <f t="shared" si="1"/>
        <v>1991</v>
      </c>
      <c r="B21" s="1">
        <v>8.9</v>
      </c>
      <c r="C21" s="10">
        <v>158658</v>
      </c>
      <c r="D21" s="23">
        <f t="shared" si="0"/>
        <v>9.50690738203522</v>
      </c>
      <c r="G21" s="24"/>
    </row>
    <row r="22" spans="1:7" ht="12.75">
      <c r="A22">
        <f t="shared" si="1"/>
        <v>1992</v>
      </c>
      <c r="B22" s="1">
        <v>4.4</v>
      </c>
      <c r="C22" s="10">
        <v>163080</v>
      </c>
      <c r="D22" s="23">
        <f t="shared" si="0"/>
        <v>4.460474050314231</v>
      </c>
      <c r="G22" s="24"/>
    </row>
    <row r="23" spans="1:7" ht="12.75">
      <c r="A23">
        <f t="shared" si="1"/>
        <v>1993</v>
      </c>
      <c r="B23" s="1">
        <v>10.6</v>
      </c>
      <c r="C23" s="10">
        <v>182275</v>
      </c>
      <c r="D23" s="23">
        <f t="shared" si="0"/>
        <v>11.189153190195595</v>
      </c>
      <c r="G23" s="24"/>
    </row>
    <row r="24" spans="1:7" ht="12.75">
      <c r="A24">
        <f t="shared" si="1"/>
        <v>1994</v>
      </c>
      <c r="B24" s="1">
        <v>5.6</v>
      </c>
      <c r="C24" s="10">
        <v>193346</v>
      </c>
      <c r="D24" s="23">
        <f t="shared" si="0"/>
        <v>5.765053604564175</v>
      </c>
      <c r="G24" s="24"/>
    </row>
    <row r="25" spans="1:7" ht="12.75">
      <c r="A25">
        <f t="shared" si="1"/>
        <v>1995</v>
      </c>
      <c r="B25" s="1">
        <v>9</v>
      </c>
      <c r="C25" s="10">
        <v>230001</v>
      </c>
      <c r="D25" s="23">
        <f t="shared" si="0"/>
        <v>9.779254370528195</v>
      </c>
      <c r="G25" s="24"/>
    </row>
    <row r="26" spans="1:7" ht="12.75">
      <c r="A26">
        <f t="shared" si="1"/>
        <v>1996</v>
      </c>
      <c r="B26" s="1">
        <v>9.5</v>
      </c>
      <c r="C26" s="10">
        <v>255527</v>
      </c>
      <c r="D26" s="23">
        <f t="shared" si="0"/>
        <v>9.999450083208384</v>
      </c>
      <c r="G26" s="24"/>
    </row>
    <row r="27" spans="1:7" ht="12.75">
      <c r="A27">
        <f t="shared" si="1"/>
        <v>1997</v>
      </c>
      <c r="B27" s="1">
        <v>14.3</v>
      </c>
      <c r="C27" s="10">
        <v>308479</v>
      </c>
      <c r="D27" s="23">
        <f t="shared" si="0"/>
        <v>15.642563022379194</v>
      </c>
      <c r="G27" s="24"/>
    </row>
    <row r="28" spans="1:7" ht="12.75">
      <c r="A28">
        <f t="shared" si="1"/>
        <v>1998</v>
      </c>
      <c r="B28" s="1">
        <v>9.9</v>
      </c>
      <c r="C28" s="10">
        <v>338824</v>
      </c>
      <c r="D28" s="23">
        <f t="shared" si="0"/>
        <v>10.364103364266812</v>
      </c>
      <c r="G28" s="24"/>
    </row>
    <row r="29" spans="1:7" ht="12.75">
      <c r="A29">
        <f t="shared" si="1"/>
        <v>1999</v>
      </c>
      <c r="B29" s="1">
        <v>6.7</v>
      </c>
      <c r="C29" s="10">
        <v>339872</v>
      </c>
      <c r="D29" s="23">
        <f t="shared" si="0"/>
        <v>6.710345721795914</v>
      </c>
      <c r="G29" s="24"/>
    </row>
    <row r="30" spans="1:7" ht="12.75">
      <c r="A30">
        <f t="shared" si="1"/>
        <v>2000</v>
      </c>
      <c r="B30" s="1">
        <v>6.6</v>
      </c>
      <c r="C30" s="10">
        <v>324631</v>
      </c>
      <c r="D30" s="23">
        <f t="shared" si="0"/>
        <v>6.448622805314648</v>
      </c>
      <c r="G30" s="24"/>
    </row>
    <row r="31" spans="1:7" ht="12.75">
      <c r="A31">
        <f t="shared" si="1"/>
        <v>2001</v>
      </c>
      <c r="B31" s="1">
        <v>-2</v>
      </c>
      <c r="C31" s="10">
        <v>297116</v>
      </c>
      <c r="D31" s="23">
        <f t="shared" si="0"/>
        <v>-1.9114913300747731</v>
      </c>
      <c r="G31" s="24"/>
    </row>
    <row r="32" spans="1:7" ht="12.75">
      <c r="A32">
        <f t="shared" si="1"/>
        <v>2002</v>
      </c>
      <c r="B32" s="1">
        <v>3.3</v>
      </c>
      <c r="C32" s="10">
        <v>291950</v>
      </c>
      <c r="D32" s="23">
        <f t="shared" si="0"/>
        <v>3.2710596096192956</v>
      </c>
      <c r="G32" s="24"/>
    </row>
    <row r="33" spans="1:7" ht="12.75">
      <c r="A33">
        <f t="shared" si="1"/>
        <v>2003</v>
      </c>
      <c r="B33" s="1">
        <v>8.5</v>
      </c>
      <c r="C33" s="10">
        <v>354140</v>
      </c>
      <c r="D33" s="23">
        <f t="shared" si="0"/>
        <v>9.318175486387345</v>
      </c>
      <c r="G33" s="24"/>
    </row>
    <row r="34" spans="1:7" ht="12.75">
      <c r="A34">
        <f t="shared" si="1"/>
        <v>2004</v>
      </c>
      <c r="B34" s="1">
        <v>9.6</v>
      </c>
      <c r="C34" s="10">
        <v>402264</v>
      </c>
      <c r="D34" s="23">
        <f t="shared" si="0"/>
        <v>10.210772021300786</v>
      </c>
      <c r="G34" s="24"/>
    </row>
    <row r="35" ht="12.75">
      <c r="C35" s="10"/>
    </row>
    <row r="36" spans="1:3" ht="12.75">
      <c r="A36" t="s">
        <v>66</v>
      </c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20" sqref="A20"/>
    </sheetView>
  </sheetViews>
  <sheetFormatPr defaultColWidth="9.140625" defaultRowHeight="12.75"/>
  <cols>
    <col min="2" max="2" width="10.8515625" style="5" bestFit="1" customWidth="1"/>
    <col min="3" max="3" width="10.8515625" style="5" customWidth="1"/>
    <col min="4" max="4" width="11.28125" style="5" bestFit="1" customWidth="1"/>
    <col min="5" max="5" width="10.8515625" style="5" bestFit="1" customWidth="1"/>
    <col min="6" max="6" width="10.57421875" style="0" bestFit="1" customWidth="1"/>
    <col min="7" max="7" width="10.8515625" style="0" bestFit="1" customWidth="1"/>
    <col min="8" max="8" width="11.8515625" style="43" bestFit="1" customWidth="1"/>
    <col min="9" max="9" width="10.8515625" style="43" bestFit="1" customWidth="1"/>
    <col min="14" max="14" width="10.57421875" style="0" bestFit="1" customWidth="1"/>
  </cols>
  <sheetData>
    <row r="1" ht="12.75">
      <c r="A1" s="17" t="s">
        <v>22</v>
      </c>
    </row>
    <row r="2" ht="12.75">
      <c r="I2" s="44" t="s">
        <v>74</v>
      </c>
    </row>
    <row r="3" spans="2:9" s="14" customFormat="1" ht="12.75">
      <c r="B3" s="19" t="s">
        <v>16</v>
      </c>
      <c r="C3" s="15" t="s">
        <v>71</v>
      </c>
      <c r="D3" s="19" t="s">
        <v>18</v>
      </c>
      <c r="E3" s="19" t="s">
        <v>20</v>
      </c>
      <c r="G3" s="14" t="s">
        <v>46</v>
      </c>
      <c r="H3" s="44" t="s">
        <v>72</v>
      </c>
      <c r="I3" s="46" t="s">
        <v>73</v>
      </c>
    </row>
    <row r="4" spans="2:9" s="20" customFormat="1" ht="12.75">
      <c r="B4" s="21" t="s">
        <v>17</v>
      </c>
      <c r="C4" s="21" t="s">
        <v>17</v>
      </c>
      <c r="D4" s="21" t="s">
        <v>19</v>
      </c>
      <c r="E4" s="21" t="s">
        <v>21</v>
      </c>
      <c r="G4" s="20" t="s">
        <v>23</v>
      </c>
      <c r="H4" s="45" t="s">
        <v>23</v>
      </c>
      <c r="I4" s="45" t="s">
        <v>23</v>
      </c>
    </row>
    <row r="5" ht="12.75">
      <c r="A5">
        <v>1976</v>
      </c>
    </row>
    <row r="6" ht="12.75">
      <c r="A6">
        <v>1977</v>
      </c>
    </row>
    <row r="7" ht="12.75">
      <c r="A7">
        <v>1978</v>
      </c>
    </row>
    <row r="8" ht="12.75">
      <c r="A8">
        <v>1979</v>
      </c>
    </row>
    <row r="9" ht="12.75">
      <c r="A9">
        <v>1980</v>
      </c>
    </row>
    <row r="10" ht="12.75">
      <c r="A10">
        <v>1981</v>
      </c>
    </row>
    <row r="11" ht="12.75">
      <c r="A11">
        <v>1982</v>
      </c>
    </row>
    <row r="12" spans="1:8" ht="12.75">
      <c r="A12" s="2">
        <v>1983</v>
      </c>
      <c r="B12" s="6">
        <v>1422</v>
      </c>
      <c r="C12" s="6">
        <v>2072</v>
      </c>
      <c r="D12" s="6">
        <v>64894</v>
      </c>
      <c r="E12" s="40">
        <v>4829</v>
      </c>
      <c r="G12" s="12">
        <f aca="true" t="shared" si="0" ref="G12:G33">+B12/(D12-E12/2)</f>
        <v>0.022759465104554295</v>
      </c>
      <c r="H12" s="43">
        <f>C12/(D12-E12/2)</f>
        <v>0.033162877423795006</v>
      </c>
    </row>
    <row r="13" spans="1:8" ht="12.75">
      <c r="A13" s="3">
        <v>1984</v>
      </c>
      <c r="B13" s="10">
        <v>-2850</v>
      </c>
      <c r="C13" s="10">
        <v>3054</v>
      </c>
      <c r="D13" s="10">
        <v>63747</v>
      </c>
      <c r="E13" s="41">
        <v>-1147</v>
      </c>
      <c r="G13" s="12">
        <f t="shared" si="0"/>
        <v>-0.04430935704790852</v>
      </c>
      <c r="H13" s="43">
        <f aca="true" t="shared" si="1" ref="H13:H33">C13/(D13-E13/2)</f>
        <v>0.04748097418396934</v>
      </c>
    </row>
    <row r="14" spans="1:8" ht="12.75">
      <c r="A14" s="3">
        <v>1985</v>
      </c>
      <c r="B14" s="10">
        <v>5185</v>
      </c>
      <c r="C14" s="10">
        <v>5555</v>
      </c>
      <c r="D14" s="10">
        <v>76510</v>
      </c>
      <c r="E14" s="41">
        <v>12763</v>
      </c>
      <c r="G14" s="12">
        <f t="shared" si="0"/>
        <v>0.07393570374384166</v>
      </c>
      <c r="H14" s="43">
        <f t="shared" si="1"/>
        <v>0.07921173274774164</v>
      </c>
    </row>
    <row r="15" spans="1:8" ht="12.75">
      <c r="A15" s="3">
        <v>1986</v>
      </c>
      <c r="B15" s="10">
        <v>2004</v>
      </c>
      <c r="C15" s="10">
        <v>6917</v>
      </c>
      <c r="D15" s="10">
        <v>94857</v>
      </c>
      <c r="E15" s="41">
        <v>18347</v>
      </c>
      <c r="G15" s="12">
        <f t="shared" si="0"/>
        <v>0.02338840033378655</v>
      </c>
      <c r="H15" s="43">
        <f t="shared" si="1"/>
        <v>0.08072732789860358</v>
      </c>
    </row>
    <row r="16" spans="1:8" ht="12.75">
      <c r="A16" s="4">
        <v>1987</v>
      </c>
      <c r="B16" s="8">
        <v>-3026</v>
      </c>
      <c r="C16" s="8">
        <v>3335</v>
      </c>
      <c r="D16" s="8">
        <v>103996</v>
      </c>
      <c r="E16" s="42">
        <v>9139</v>
      </c>
      <c r="F16" t="s">
        <v>41</v>
      </c>
      <c r="G16" s="12">
        <f t="shared" si="0"/>
        <v>-0.030434542098937405</v>
      </c>
      <c r="H16" s="43">
        <f t="shared" si="1"/>
        <v>0.03354236546594721</v>
      </c>
    </row>
    <row r="17" spans="1:8" ht="12.75">
      <c r="A17" s="2">
        <v>1988</v>
      </c>
      <c r="B17" s="6">
        <v>2855</v>
      </c>
      <c r="C17" s="6">
        <v>2691</v>
      </c>
      <c r="D17" s="6">
        <v>118578</v>
      </c>
      <c r="E17" s="7">
        <v>13600</v>
      </c>
      <c r="G17" s="12">
        <f t="shared" si="0"/>
        <v>0.02554169872425701</v>
      </c>
      <c r="H17" s="43">
        <f t="shared" si="1"/>
        <v>0.02407450482205801</v>
      </c>
    </row>
    <row r="18" spans="1:8" ht="12.75">
      <c r="A18" s="3">
        <v>1989</v>
      </c>
      <c r="B18" s="10">
        <v>8234</v>
      </c>
      <c r="C18" s="10">
        <v>4636</v>
      </c>
      <c r="D18" s="10">
        <v>135020</v>
      </c>
      <c r="E18" s="11">
        <v>16443</v>
      </c>
      <c r="G18" s="12">
        <f t="shared" si="0"/>
        <v>0.06493767670753203</v>
      </c>
      <c r="H18" s="43">
        <f t="shared" si="1"/>
        <v>0.03656194671072607</v>
      </c>
    </row>
    <row r="19" spans="1:8" ht="12.75">
      <c r="A19" s="3">
        <v>1990</v>
      </c>
      <c r="B19" s="10">
        <v>-5021</v>
      </c>
      <c r="C19" s="10">
        <v>2783</v>
      </c>
      <c r="D19" s="10">
        <v>138791</v>
      </c>
      <c r="E19" s="11">
        <v>3771</v>
      </c>
      <c r="G19" s="12">
        <f t="shared" si="0"/>
        <v>-0.03667493270905844</v>
      </c>
      <c r="H19" s="43">
        <f t="shared" si="1"/>
        <v>0.020327890406156072</v>
      </c>
    </row>
    <row r="20" spans="1:8" ht="12.75">
      <c r="A20" s="3">
        <v>1991</v>
      </c>
      <c r="B20" s="10">
        <v>13476</v>
      </c>
      <c r="C20" s="10">
        <v>4806</v>
      </c>
      <c r="D20" s="10">
        <v>158771</v>
      </c>
      <c r="E20" s="11">
        <v>19980</v>
      </c>
      <c r="G20" s="12">
        <f t="shared" si="0"/>
        <v>0.09057608162332556</v>
      </c>
      <c r="H20" s="43">
        <f t="shared" si="1"/>
        <v>0.032302511745451366</v>
      </c>
    </row>
    <row r="21" spans="1:8" ht="12.75">
      <c r="A21" s="4">
        <v>1992</v>
      </c>
      <c r="B21" s="8">
        <v>-64</v>
      </c>
      <c r="C21" s="8">
        <v>9893</v>
      </c>
      <c r="D21" s="8">
        <v>163080</v>
      </c>
      <c r="E21" s="9">
        <v>4309</v>
      </c>
      <c r="F21" t="s">
        <v>42</v>
      </c>
      <c r="G21" s="12">
        <f t="shared" si="0"/>
        <v>-0.0003976995566271349</v>
      </c>
      <c r="H21" s="43">
        <f t="shared" si="1"/>
        <v>0.06147565177675384</v>
      </c>
    </row>
    <row r="22" spans="1:8" ht="12.75">
      <c r="A22" s="2">
        <v>1993</v>
      </c>
      <c r="B22" s="6">
        <v>2260</v>
      </c>
      <c r="C22" s="6">
        <v>10162</v>
      </c>
      <c r="D22" s="6">
        <v>180253</v>
      </c>
      <c r="E22" s="7">
        <v>19991</v>
      </c>
      <c r="G22" s="12">
        <f t="shared" si="0"/>
        <v>0.013274011423872663</v>
      </c>
      <c r="H22" s="43">
        <f t="shared" si="1"/>
        <v>0.05968606375636903</v>
      </c>
    </row>
    <row r="23" spans="1:8" ht="12.75">
      <c r="A23" s="3">
        <v>1994</v>
      </c>
      <c r="B23" s="10">
        <v>-2415</v>
      </c>
      <c r="C23" s="10">
        <v>1627</v>
      </c>
      <c r="D23" s="10">
        <v>188741</v>
      </c>
      <c r="E23" s="11">
        <v>8488</v>
      </c>
      <c r="G23" s="12">
        <f t="shared" si="0"/>
        <v>-0.013089643734044455</v>
      </c>
      <c r="H23" s="43">
        <f t="shared" si="1"/>
        <v>0.008818571575689578</v>
      </c>
    </row>
    <row r="24" spans="1:8" ht="12.75">
      <c r="A24" s="3">
        <v>1995</v>
      </c>
      <c r="B24" s="10">
        <v>20552</v>
      </c>
      <c r="C24" s="10">
        <v>5633</v>
      </c>
      <c r="D24" s="10">
        <v>225062</v>
      </c>
      <c r="E24" s="11">
        <v>36321</v>
      </c>
      <c r="G24" s="12">
        <f t="shared" si="0"/>
        <v>0.09933229096937432</v>
      </c>
      <c r="H24" s="43">
        <f t="shared" si="1"/>
        <v>0.027225515523087072</v>
      </c>
    </row>
    <row r="25" spans="1:8" ht="12.75">
      <c r="A25" s="3">
        <v>1996</v>
      </c>
      <c r="B25" s="10">
        <v>13256</v>
      </c>
      <c r="C25" s="10">
        <v>9249</v>
      </c>
      <c r="D25" s="10">
        <v>255514</v>
      </c>
      <c r="E25" s="11">
        <v>30452</v>
      </c>
      <c r="G25" s="12">
        <f t="shared" si="0"/>
        <v>0.05516713277400453</v>
      </c>
      <c r="H25" s="43">
        <f t="shared" si="1"/>
        <v>0.03849131042748702</v>
      </c>
    </row>
    <row r="26" spans="1:8" ht="12.75">
      <c r="A26" s="4">
        <v>1997</v>
      </c>
      <c r="B26" s="8">
        <v>28985</v>
      </c>
      <c r="C26" s="8">
        <v>10808</v>
      </c>
      <c r="D26" s="8">
        <v>308479</v>
      </c>
      <c r="E26" s="9">
        <v>52965</v>
      </c>
      <c r="F26" t="s">
        <v>43</v>
      </c>
      <c r="G26" s="12">
        <f t="shared" si="0"/>
        <v>0.10278496364316578</v>
      </c>
      <c r="H26" s="43">
        <f t="shared" si="1"/>
        <v>0.038326716820953455</v>
      </c>
    </row>
    <row r="27" spans="1:8" ht="12.75">
      <c r="A27" s="2">
        <v>1998</v>
      </c>
      <c r="B27" s="6">
        <v>10114</v>
      </c>
      <c r="C27" s="6">
        <v>17506</v>
      </c>
      <c r="D27" s="6">
        <v>333024</v>
      </c>
      <c r="E27" s="7">
        <v>23298</v>
      </c>
      <c r="G27" s="12">
        <f t="shared" si="0"/>
        <v>0.03147102294826916</v>
      </c>
      <c r="H27" s="43">
        <f t="shared" si="1"/>
        <v>0.05447218980941268</v>
      </c>
    </row>
    <row r="28" spans="1:8" ht="12.75">
      <c r="A28" s="3">
        <v>1999</v>
      </c>
      <c r="B28" s="10">
        <v>2217</v>
      </c>
      <c r="C28" s="10">
        <v>13034</v>
      </c>
      <c r="D28" s="10">
        <v>335009</v>
      </c>
      <c r="E28" s="11">
        <v>1985</v>
      </c>
      <c r="G28" s="12">
        <f t="shared" si="0"/>
        <v>0.006637396655554441</v>
      </c>
      <c r="H28" s="43">
        <f t="shared" si="1"/>
        <v>0.03902202436107198</v>
      </c>
    </row>
    <row r="29" spans="1:8" ht="12.75">
      <c r="A29" s="3">
        <v>2000</v>
      </c>
      <c r="B29" s="10">
        <v>-18686</v>
      </c>
      <c r="C29" s="10">
        <v>16484</v>
      </c>
      <c r="D29" s="10">
        <v>320277</v>
      </c>
      <c r="E29" s="11">
        <v>-14733</v>
      </c>
      <c r="G29" s="12">
        <f t="shared" si="0"/>
        <v>-0.05703149917517057</v>
      </c>
      <c r="H29" s="43">
        <f t="shared" si="1"/>
        <v>0.05031077985676505</v>
      </c>
    </row>
    <row r="30" spans="1:8" ht="12.75">
      <c r="A30" s="4">
        <v>2001</v>
      </c>
      <c r="B30" s="8">
        <v>-18190</v>
      </c>
      <c r="C30" s="8">
        <v>6855</v>
      </c>
      <c r="D30" s="8">
        <v>293506</v>
      </c>
      <c r="E30" s="9">
        <v>-26771</v>
      </c>
      <c r="F30" t="s">
        <v>44</v>
      </c>
      <c r="G30" s="12">
        <f t="shared" si="0"/>
        <v>-0.05927176217001774</v>
      </c>
      <c r="H30" s="43">
        <f t="shared" si="1"/>
        <v>0.02233688453411059</v>
      </c>
    </row>
    <row r="31" spans="1:8" ht="12.75">
      <c r="A31" s="2">
        <v>2002</v>
      </c>
      <c r="B31" s="6">
        <v>-24571</v>
      </c>
      <c r="C31" s="6">
        <v>2785</v>
      </c>
      <c r="D31" s="6">
        <v>291950</v>
      </c>
      <c r="E31" s="7">
        <v>-5166</v>
      </c>
      <c r="G31" s="12">
        <f t="shared" si="0"/>
        <v>-0.08342358920732142</v>
      </c>
      <c r="H31" s="43">
        <f t="shared" si="1"/>
        <v>0.009455646735679873</v>
      </c>
    </row>
    <row r="32" spans="1:17" ht="12.75">
      <c r="A32" s="3">
        <v>2003</v>
      </c>
      <c r="B32" s="10">
        <v>26494</v>
      </c>
      <c r="C32" s="10">
        <v>6346</v>
      </c>
      <c r="D32" s="10">
        <v>354140</v>
      </c>
      <c r="E32" s="11">
        <v>62190</v>
      </c>
      <c r="G32" s="12">
        <f t="shared" si="0"/>
        <v>0.08201334179448684</v>
      </c>
      <c r="H32" s="43">
        <f t="shared" si="1"/>
        <v>0.019644321998483184</v>
      </c>
      <c r="P32" s="5"/>
      <c r="Q32" s="5"/>
    </row>
    <row r="33" spans="1:8" ht="12.75">
      <c r="A33" s="4">
        <v>2004</v>
      </c>
      <c r="B33" s="8">
        <v>12672</v>
      </c>
      <c r="C33" s="8">
        <v>9113</v>
      </c>
      <c r="D33" s="8">
        <v>402264</v>
      </c>
      <c r="E33" s="9">
        <v>48123</v>
      </c>
      <c r="F33" t="s">
        <v>45</v>
      </c>
      <c r="G33" s="12">
        <f t="shared" si="0"/>
        <v>0.033505859955975964</v>
      </c>
      <c r="H33" s="43">
        <f t="shared" si="1"/>
        <v>0.024095557274211567</v>
      </c>
    </row>
    <row r="35" spans="6:9" ht="12.75">
      <c r="F35" s="25" t="s">
        <v>52</v>
      </c>
      <c r="G35" s="18">
        <f>AVERAGE(G12:G33)</f>
        <v>0.018213273668314326</v>
      </c>
      <c r="H35" s="18">
        <f>AVERAGE(H12:H33)</f>
        <v>0.0382160620842965</v>
      </c>
      <c r="I35" s="43">
        <f>G35+H35</f>
        <v>0.05642933575261083</v>
      </c>
    </row>
    <row r="36" spans="6:9" ht="12.75">
      <c r="F36" s="25" t="s">
        <v>64</v>
      </c>
      <c r="G36" s="18">
        <f>(I36*I35-H36*H35)/G35</f>
        <v>0.32211572004998607</v>
      </c>
      <c r="H36" s="44">
        <v>0.35</v>
      </c>
      <c r="I36" s="43">
        <v>0.341</v>
      </c>
    </row>
    <row r="37" spans="6:7" ht="12.75">
      <c r="F37" s="25" t="s">
        <v>25</v>
      </c>
      <c r="G37" s="13">
        <f>+G35*(1-G36)</f>
        <v>0.012346491906177808</v>
      </c>
    </row>
    <row r="38" ht="12.75">
      <c r="H38" s="44" t="s">
        <v>1</v>
      </c>
    </row>
    <row r="39" ht="12.75">
      <c r="H39" s="44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B15" sqref="B15"/>
    </sheetView>
  </sheetViews>
  <sheetFormatPr defaultColWidth="9.140625" defaultRowHeight="12.75"/>
  <cols>
    <col min="1" max="1" width="27.8515625" style="16" customWidth="1"/>
    <col min="2" max="3" width="17.28125" style="32" customWidth="1"/>
    <col min="4" max="4" width="15.421875" style="32" customWidth="1"/>
    <col min="5" max="5" width="13.7109375" style="32" customWidth="1"/>
    <col min="6" max="6" width="18.28125" style="32" bestFit="1" customWidth="1"/>
    <col min="7" max="7" width="12.00390625" style="16" bestFit="1" customWidth="1"/>
    <col min="8" max="8" width="18.140625" style="16" bestFit="1" customWidth="1"/>
    <col min="9" max="16384" width="8.7109375" style="16" customWidth="1"/>
  </cols>
  <sheetData>
    <row r="1" ht="12.75">
      <c r="A1" s="16" t="s">
        <v>15</v>
      </c>
    </row>
    <row r="3" spans="1:3" ht="12.75">
      <c r="A3" s="16" t="s">
        <v>0</v>
      </c>
      <c r="C3" s="32" t="s">
        <v>1</v>
      </c>
    </row>
    <row r="5" ht="12.75">
      <c r="A5" s="16" t="s">
        <v>2</v>
      </c>
    </row>
    <row r="6" ht="12.75">
      <c r="A6" s="16" t="s">
        <v>3</v>
      </c>
    </row>
    <row r="7" ht="12.75">
      <c r="F7" s="36" t="s">
        <v>14</v>
      </c>
    </row>
    <row r="8" spans="2:8" ht="12.75">
      <c r="B8" s="36"/>
      <c r="C8" s="36"/>
      <c r="F8" s="36" t="s">
        <v>60</v>
      </c>
      <c r="G8" s="28"/>
      <c r="H8" s="28"/>
    </row>
    <row r="9" spans="2:7" ht="12.75">
      <c r="B9" s="36"/>
      <c r="C9" s="36"/>
      <c r="D9" s="36" t="s">
        <v>12</v>
      </c>
      <c r="E9" s="36" t="s">
        <v>12</v>
      </c>
      <c r="F9" s="36" t="s">
        <v>34</v>
      </c>
      <c r="G9" s="28"/>
    </row>
    <row r="10" spans="2:7" ht="12.75">
      <c r="B10" s="36" t="s">
        <v>4</v>
      </c>
      <c r="C10" s="36" t="s">
        <v>9</v>
      </c>
      <c r="D10" s="36" t="s">
        <v>8</v>
      </c>
      <c r="E10" s="36" t="s">
        <v>6</v>
      </c>
      <c r="F10" s="36" t="s">
        <v>61</v>
      </c>
      <c r="G10" s="28"/>
    </row>
    <row r="11" spans="2:7" s="29" customFormat="1" ht="12.75">
      <c r="B11" s="37" t="s">
        <v>5</v>
      </c>
      <c r="C11" s="37" t="s">
        <v>10</v>
      </c>
      <c r="D11" s="37" t="s">
        <v>7</v>
      </c>
      <c r="E11" s="37" t="s">
        <v>7</v>
      </c>
      <c r="F11" s="38" t="s">
        <v>31</v>
      </c>
      <c r="G11" s="28"/>
    </row>
    <row r="12" spans="1:5" ht="12.75">
      <c r="A12" s="16">
        <v>1926</v>
      </c>
      <c r="B12" s="32">
        <f>1+'risk premium'!B12/100</f>
        <v>1.1162</v>
      </c>
      <c r="C12" s="32">
        <f>1+'risk premium'!C12/100</f>
        <v>1.0327</v>
      </c>
      <c r="D12" s="32">
        <f>1+'risk premium'!D12/100</f>
        <v>1.0378</v>
      </c>
      <c r="E12" s="32">
        <f>1+'risk premium'!E12/100</f>
        <v>1.0373</v>
      </c>
    </row>
    <row r="13" spans="1:5" ht="12.75">
      <c r="A13" s="16">
        <f>A12+1</f>
        <v>1927</v>
      </c>
      <c r="B13" s="32">
        <f>1+'risk premium'!B13/100</f>
        <v>1.3749</v>
      </c>
      <c r="C13" s="32">
        <f>1+'risk premium'!C13/100</f>
        <v>1.0312</v>
      </c>
      <c r="D13" s="32">
        <f>1+'risk premium'!D13/100</f>
        <v>1.0349</v>
      </c>
      <c r="E13" s="32">
        <f>1+'risk premium'!E13/100</f>
        <v>1.0341</v>
      </c>
    </row>
    <row r="14" spans="1:5" ht="12.75">
      <c r="A14" s="16">
        <f aca="true" t="shared" si="0" ref="A14:A77">A13+1</f>
        <v>1928</v>
      </c>
      <c r="B14" s="32">
        <f>1+'risk premium'!B14/100</f>
        <v>1.4361</v>
      </c>
      <c r="C14" s="32">
        <f>1+'risk premium'!C14/100</f>
        <v>1.0356</v>
      </c>
      <c r="D14" s="32">
        <f>1+'risk premium'!D14/100</f>
        <v>1.0364</v>
      </c>
      <c r="E14" s="32">
        <f>1+'risk premium'!E14/100</f>
        <v>1.0322</v>
      </c>
    </row>
    <row r="15" spans="1:5" ht="12.75">
      <c r="A15" s="16">
        <f t="shared" si="0"/>
        <v>1929</v>
      </c>
      <c r="B15" s="32">
        <f>1+'risk premium'!B15/100</f>
        <v>0.9158</v>
      </c>
      <c r="C15" s="32">
        <f>1+'risk premium'!C15/100</f>
        <v>1.0475</v>
      </c>
      <c r="D15" s="32">
        <f>1+'risk premium'!D15/100</f>
        <v>1.0407</v>
      </c>
      <c r="E15" s="32">
        <f>1+'risk premium'!E15/100</f>
        <v>1.0347</v>
      </c>
    </row>
    <row r="16" spans="1:5" ht="12.75">
      <c r="A16" s="16">
        <f t="shared" si="0"/>
        <v>1930</v>
      </c>
      <c r="B16" s="32">
        <f>1+'risk premium'!B16/100</f>
        <v>0.751</v>
      </c>
      <c r="C16" s="32">
        <f>1+'risk premium'!C16/100</f>
        <v>1.0241</v>
      </c>
      <c r="D16" s="32">
        <f>1+'risk premium'!D16/100</f>
        <v>1.033</v>
      </c>
      <c r="E16" s="32">
        <f>1+'risk premium'!E16/100</f>
        <v>1.0332</v>
      </c>
    </row>
    <row r="17" spans="1:5" ht="12.75">
      <c r="A17" s="16">
        <f t="shared" si="0"/>
        <v>1931</v>
      </c>
      <c r="B17" s="32">
        <f>1+'risk premium'!B17/100</f>
        <v>0.5666</v>
      </c>
      <c r="C17" s="32">
        <f>1+'risk premium'!C17/100</f>
        <v>1.0107</v>
      </c>
      <c r="D17" s="32">
        <f>1+'risk premium'!D17/100</f>
        <v>1.0316</v>
      </c>
      <c r="E17" s="32">
        <f>1+'risk premium'!E17/100</f>
        <v>1.0333</v>
      </c>
    </row>
    <row r="18" spans="1:5" ht="12.75">
      <c r="A18" s="16">
        <f t="shared" si="0"/>
        <v>1932</v>
      </c>
      <c r="B18" s="32">
        <f>1+'risk premium'!B18/100</f>
        <v>0.9181</v>
      </c>
      <c r="C18" s="32">
        <f>1+'risk premium'!C18/100</f>
        <v>1.0096</v>
      </c>
      <c r="D18" s="32">
        <f>1+'risk premium'!D18/100</f>
        <v>1.0363</v>
      </c>
      <c r="E18" s="32">
        <f>1+'risk premium'!E18/100</f>
        <v>1.0369</v>
      </c>
    </row>
    <row r="19" spans="1:5" ht="12.75">
      <c r="A19" s="16">
        <f t="shared" si="0"/>
        <v>1933</v>
      </c>
      <c r="B19" s="32">
        <f>1+'risk premium'!B19/100</f>
        <v>1.5399</v>
      </c>
      <c r="C19" s="32">
        <f>1+'risk premium'!C19/100</f>
        <v>1.003</v>
      </c>
      <c r="D19" s="32">
        <f>1+'risk premium'!D19/100</f>
        <v>1.0283</v>
      </c>
      <c r="E19" s="32">
        <f>1+'risk premium'!E19/100</f>
        <v>1.0312</v>
      </c>
    </row>
    <row r="20" spans="1:5" ht="12.75">
      <c r="A20" s="16">
        <f t="shared" si="0"/>
        <v>1934</v>
      </c>
      <c r="B20" s="32">
        <f>1+'risk premium'!B20/100</f>
        <v>0.9856</v>
      </c>
      <c r="C20" s="32">
        <f>1+'risk premium'!C20/100</f>
        <v>1.0016</v>
      </c>
      <c r="D20" s="32">
        <f>1+'risk premium'!D20/100</f>
        <v>1.0293</v>
      </c>
      <c r="E20" s="32">
        <f>1+'risk premium'!E20/100</f>
        <v>1.0318</v>
      </c>
    </row>
    <row r="21" spans="1:5" ht="12.75">
      <c r="A21" s="16">
        <f t="shared" si="0"/>
        <v>1935</v>
      </c>
      <c r="B21" s="32">
        <f>1+'risk premium'!B21/100</f>
        <v>1.4767000000000001</v>
      </c>
      <c r="C21" s="32">
        <f>1+'risk premium'!C21/100</f>
        <v>1.0017</v>
      </c>
      <c r="D21" s="32">
        <f>1+'risk premium'!D21/100</f>
        <v>1.0202</v>
      </c>
      <c r="E21" s="32">
        <f>1+'risk premium'!E21/100</f>
        <v>1.0281</v>
      </c>
    </row>
    <row r="22" spans="1:5" ht="12.75">
      <c r="A22" s="16">
        <f t="shared" si="0"/>
        <v>1936</v>
      </c>
      <c r="B22" s="32">
        <f>1+'risk premium'!B22/100</f>
        <v>1.3392</v>
      </c>
      <c r="C22" s="32">
        <f>1+'risk premium'!C22/100</f>
        <v>1.0018</v>
      </c>
      <c r="D22" s="32">
        <f>1+'risk premium'!D22/100</f>
        <v>1.0144</v>
      </c>
      <c r="E22" s="32">
        <f>1+'risk premium'!E22/100</f>
        <v>1.0277</v>
      </c>
    </row>
    <row r="23" spans="1:5" ht="12.75">
      <c r="A23" s="16">
        <f t="shared" si="0"/>
        <v>1937</v>
      </c>
      <c r="B23" s="32">
        <f>1+'risk premium'!B23/100</f>
        <v>0.6496999999999999</v>
      </c>
      <c r="C23" s="32">
        <f>1+'risk premium'!C23/100</f>
        <v>1.0031</v>
      </c>
      <c r="D23" s="32">
        <f>1+'risk premium'!D23/100</f>
        <v>1.0148</v>
      </c>
      <c r="E23" s="32">
        <f>1+'risk premium'!E23/100</f>
        <v>1.0266</v>
      </c>
    </row>
    <row r="24" spans="1:5" ht="12.75">
      <c r="A24" s="16">
        <f t="shared" si="0"/>
        <v>1938</v>
      </c>
      <c r="B24" s="32">
        <f>1+'risk premium'!B24/100</f>
        <v>1.3112</v>
      </c>
      <c r="C24" s="32">
        <f>1+'risk premium'!C24/100</f>
        <v>0.9998</v>
      </c>
      <c r="D24" s="32">
        <f>1+'risk premium'!D24/100</f>
        <v>1.0182</v>
      </c>
      <c r="E24" s="32">
        <f>1+'risk premium'!E24/100</f>
        <v>1.0264</v>
      </c>
    </row>
    <row r="25" spans="1:5" ht="12.75">
      <c r="A25" s="16">
        <f t="shared" si="0"/>
        <v>1939</v>
      </c>
      <c r="B25" s="32">
        <f>1+'risk premium'!B25/100</f>
        <v>0.9959</v>
      </c>
      <c r="C25" s="32">
        <f>1+'risk premium'!C25/100</f>
        <v>1.0002</v>
      </c>
      <c r="D25" s="32">
        <f>1+'risk premium'!D25/100</f>
        <v>1.0131000000000001</v>
      </c>
      <c r="E25" s="32">
        <f>1+'risk premium'!E25/100</f>
        <v>1.024</v>
      </c>
    </row>
    <row r="26" spans="1:5" ht="12.75">
      <c r="A26" s="16">
        <f t="shared" si="0"/>
        <v>1940</v>
      </c>
      <c r="B26" s="32">
        <f>1+'risk premium'!B26/100</f>
        <v>0.9022</v>
      </c>
      <c r="C26" s="32">
        <f>1+'risk premium'!C26/100</f>
        <v>1</v>
      </c>
      <c r="D26" s="32">
        <f>1+'risk premium'!D26/100</f>
        <v>1.009</v>
      </c>
      <c r="E26" s="32">
        <f>1+'risk premium'!E26/100</f>
        <v>1.0223</v>
      </c>
    </row>
    <row r="27" spans="1:5" ht="12.75">
      <c r="A27" s="16">
        <f t="shared" si="0"/>
        <v>1941</v>
      </c>
      <c r="B27" s="32">
        <f>1+'risk premium'!B27/100</f>
        <v>0.8841</v>
      </c>
      <c r="C27" s="32">
        <f>1+'risk premium'!C27/100</f>
        <v>1.0006</v>
      </c>
      <c r="D27" s="32">
        <f>1+'risk premium'!D27/100</f>
        <v>1.0067</v>
      </c>
      <c r="E27" s="32">
        <f>1+'risk premium'!E27/100</f>
        <v>1.0194</v>
      </c>
    </row>
    <row r="28" spans="1:5" ht="12.75">
      <c r="A28" s="16">
        <f t="shared" si="0"/>
        <v>1942</v>
      </c>
      <c r="B28" s="32">
        <f>1+'risk premium'!B28/100</f>
        <v>1.2034</v>
      </c>
      <c r="C28" s="32">
        <f>1+'risk premium'!C28/100</f>
        <v>1.0027</v>
      </c>
      <c r="D28" s="32">
        <f>1+'risk premium'!D28/100</f>
        <v>1.0076</v>
      </c>
      <c r="E28" s="32">
        <f>1+'risk premium'!E28/100</f>
        <v>1.0246</v>
      </c>
    </row>
    <row r="29" spans="1:5" ht="12.75">
      <c r="A29" s="16">
        <f t="shared" si="0"/>
        <v>1943</v>
      </c>
      <c r="B29" s="32">
        <f>1+'risk premium'!B29/100</f>
        <v>1.259</v>
      </c>
      <c r="C29" s="32">
        <f>1+'risk premium'!C29/100</f>
        <v>1.0035</v>
      </c>
      <c r="D29" s="32">
        <f>1+'risk premium'!D29/100</f>
        <v>1.0156</v>
      </c>
      <c r="E29" s="32">
        <f>1+'risk premium'!E29/100</f>
        <v>1.0244</v>
      </c>
    </row>
    <row r="30" spans="1:5" ht="12.75">
      <c r="A30" s="16">
        <f t="shared" si="0"/>
        <v>1944</v>
      </c>
      <c r="B30" s="32">
        <f>1+'risk premium'!B30/100</f>
        <v>1.1975</v>
      </c>
      <c r="C30" s="32">
        <f>1+'risk premium'!C30/100</f>
        <v>1.0033</v>
      </c>
      <c r="D30" s="32">
        <f>1+'risk premium'!D30/100</f>
        <v>1.0144</v>
      </c>
      <c r="E30" s="32">
        <f>1+'risk premium'!E30/100</f>
        <v>1.0246</v>
      </c>
    </row>
    <row r="31" spans="1:5" ht="12.75">
      <c r="A31" s="16">
        <f t="shared" si="0"/>
        <v>1945</v>
      </c>
      <c r="B31" s="32">
        <f>1+'risk premium'!B31/100</f>
        <v>1.3644</v>
      </c>
      <c r="C31" s="32">
        <f>1+'risk premium'!C31/100</f>
        <v>1.0033</v>
      </c>
      <c r="D31" s="32">
        <f>1+'risk premium'!D31/100</f>
        <v>1.0119</v>
      </c>
      <c r="E31" s="32">
        <f>1+'risk premium'!E31/100</f>
        <v>1.0234</v>
      </c>
    </row>
    <row r="32" spans="1:5" ht="12.75">
      <c r="A32" s="16">
        <f t="shared" si="0"/>
        <v>1946</v>
      </c>
      <c r="B32" s="32">
        <f>1+'risk premium'!B32/100</f>
        <v>0.9193</v>
      </c>
      <c r="C32" s="32">
        <f>1+'risk premium'!C32/100</f>
        <v>1.0035</v>
      </c>
      <c r="D32" s="32">
        <f>1+'risk premium'!D32/100</f>
        <v>1.0108</v>
      </c>
      <c r="E32" s="32">
        <f>1+'risk premium'!E32/100</f>
        <v>1.0204</v>
      </c>
    </row>
    <row r="33" spans="1:5" ht="12.75">
      <c r="A33" s="16">
        <f t="shared" si="0"/>
        <v>1947</v>
      </c>
      <c r="B33" s="32">
        <f>1+'risk premium'!B33/100</f>
        <v>1.0571</v>
      </c>
      <c r="C33" s="32">
        <f>1+'risk premium'!C33/100</f>
        <v>1.005</v>
      </c>
      <c r="D33" s="32">
        <f>1+'risk premium'!D33/100</f>
        <v>1.0121</v>
      </c>
      <c r="E33" s="32">
        <f>1+'risk premium'!E33/100</f>
        <v>1.0213</v>
      </c>
    </row>
    <row r="34" spans="1:5" ht="12.75">
      <c r="A34" s="16">
        <f t="shared" si="0"/>
        <v>1948</v>
      </c>
      <c r="B34" s="32">
        <f>1+'risk premium'!B34/100</f>
        <v>1.055</v>
      </c>
      <c r="C34" s="32">
        <f>1+'risk premium'!C34/100</f>
        <v>1.0081</v>
      </c>
      <c r="D34" s="32">
        <f>1+'risk premium'!D34/100</f>
        <v>1.0156</v>
      </c>
      <c r="E34" s="32">
        <f>1+'risk premium'!E34/100</f>
        <v>1.024</v>
      </c>
    </row>
    <row r="35" spans="1:5" ht="12.75">
      <c r="A35" s="16">
        <f t="shared" si="0"/>
        <v>1949</v>
      </c>
      <c r="B35" s="32">
        <f>1+'risk premium'!B35/100</f>
        <v>1.1879</v>
      </c>
      <c r="C35" s="32">
        <f>1+'risk premium'!C35/100</f>
        <v>1.011</v>
      </c>
      <c r="D35" s="32">
        <f>1+'risk premium'!D35/100</f>
        <v>1.0136</v>
      </c>
      <c r="E35" s="32">
        <f>1+'risk premium'!E35/100</f>
        <v>1.0225</v>
      </c>
    </row>
    <row r="36" spans="1:5" ht="12.75">
      <c r="A36" s="16">
        <f t="shared" si="0"/>
        <v>1950</v>
      </c>
      <c r="B36" s="32">
        <f>1+'risk premium'!B36/100</f>
        <v>1.3171</v>
      </c>
      <c r="C36" s="32">
        <f>1+'risk premium'!C36/100</f>
        <v>1.012</v>
      </c>
      <c r="D36" s="32">
        <f>1+'risk premium'!D36/100</f>
        <v>1.0139</v>
      </c>
      <c r="E36" s="32">
        <f>1+'risk premium'!E36/100</f>
        <v>1.0212</v>
      </c>
    </row>
    <row r="37" spans="1:5" ht="12.75">
      <c r="A37" s="16">
        <f t="shared" si="0"/>
        <v>1951</v>
      </c>
      <c r="B37" s="32">
        <f>1+'risk premium'!B37/100</f>
        <v>1.2402</v>
      </c>
      <c r="C37" s="32">
        <f>1+'risk premium'!C37/100</f>
        <v>1.0149</v>
      </c>
      <c r="D37" s="32">
        <f>1+'risk premium'!D37/100</f>
        <v>1.0198</v>
      </c>
      <c r="E37" s="32">
        <f>1+'risk premium'!E37/100</f>
        <v>1.0238</v>
      </c>
    </row>
    <row r="38" spans="1:5" ht="12.75">
      <c r="A38" s="16">
        <f t="shared" si="0"/>
        <v>1952</v>
      </c>
      <c r="B38" s="32">
        <f>1+'risk premium'!B38/100</f>
        <v>1.1837</v>
      </c>
      <c r="C38" s="32">
        <f>1+'risk premium'!C38/100</f>
        <v>1.0166</v>
      </c>
      <c r="D38" s="32">
        <f>1+'risk premium'!D38/100</f>
        <v>1.0219</v>
      </c>
      <c r="E38" s="32">
        <f>1+'risk premium'!E38/100</f>
        <v>1.0266</v>
      </c>
    </row>
    <row r="39" spans="1:5" ht="12.75">
      <c r="A39" s="16">
        <f t="shared" si="0"/>
        <v>1953</v>
      </c>
      <c r="B39" s="32">
        <f>1+'risk premium'!B39/100</f>
        <v>0.9901</v>
      </c>
      <c r="C39" s="32">
        <f>1+'risk premium'!C39/100</f>
        <v>1.0182</v>
      </c>
      <c r="D39" s="32">
        <f>1+'risk premium'!D39/100</f>
        <v>1.0255</v>
      </c>
      <c r="E39" s="32">
        <f>1+'risk premium'!E39/100</f>
        <v>1.0284</v>
      </c>
    </row>
    <row r="40" spans="1:5" ht="12.75">
      <c r="A40" s="16">
        <f t="shared" si="0"/>
        <v>1954</v>
      </c>
      <c r="B40" s="32">
        <f>1+'risk premium'!B40/100</f>
        <v>1.5262</v>
      </c>
      <c r="C40" s="32">
        <f>1+'risk premium'!C40/100</f>
        <v>1.0086</v>
      </c>
      <c r="D40" s="32">
        <f>1+'risk premium'!D40/100</f>
        <v>1.016</v>
      </c>
      <c r="E40" s="32">
        <f>1+'risk premium'!E40/100</f>
        <v>1.0279</v>
      </c>
    </row>
    <row r="41" spans="1:5" ht="12.75">
      <c r="A41" s="16">
        <f t="shared" si="0"/>
        <v>1955</v>
      </c>
      <c r="B41" s="32">
        <f>1+'risk premium'!B41/100</f>
        <v>1.3155999999999999</v>
      </c>
      <c r="C41" s="32">
        <f>1+'risk premium'!C41/100</f>
        <v>1.0157</v>
      </c>
      <c r="D41" s="32">
        <f>1+'risk premium'!D41/100</f>
        <v>1.0245</v>
      </c>
      <c r="E41" s="32">
        <f>1+'risk premium'!E41/100</f>
        <v>1.0275</v>
      </c>
    </row>
    <row r="42" spans="1:5" ht="12.75">
      <c r="A42" s="16">
        <f t="shared" si="0"/>
        <v>1956</v>
      </c>
      <c r="B42" s="32">
        <f>1+'risk premium'!B42/100</f>
        <v>1.0655999999999999</v>
      </c>
      <c r="C42" s="32">
        <f>1+'risk premium'!C42/100</f>
        <v>1.0246</v>
      </c>
      <c r="D42" s="32">
        <f>1+'risk premium'!D42/100</f>
        <v>1.0305</v>
      </c>
      <c r="E42" s="32">
        <f>1+'risk premium'!E42/100</f>
        <v>1.0299</v>
      </c>
    </row>
    <row r="43" spans="1:5" ht="12.75">
      <c r="A43" s="16">
        <f t="shared" si="0"/>
        <v>1957</v>
      </c>
      <c r="B43" s="32">
        <f>1+'risk premium'!B43/100</f>
        <v>0.8922</v>
      </c>
      <c r="C43" s="32">
        <f>1+'risk premium'!C43/100</f>
        <v>1.0314</v>
      </c>
      <c r="D43" s="32">
        <f>1+'risk premium'!D43/100</f>
        <v>1.0359</v>
      </c>
      <c r="E43" s="32">
        <f>1+'risk premium'!E43/100</f>
        <v>1.0344</v>
      </c>
    </row>
    <row r="44" spans="1:5" ht="12.75">
      <c r="A44" s="16">
        <f t="shared" si="0"/>
        <v>1958</v>
      </c>
      <c r="B44" s="32">
        <f>1+'risk premium'!B44/100</f>
        <v>1.4336</v>
      </c>
      <c r="C44" s="32">
        <f>1+'risk premium'!C44/100</f>
        <v>1.0154</v>
      </c>
      <c r="D44" s="32">
        <f>1+'risk premium'!D44/100</f>
        <v>1.0293</v>
      </c>
      <c r="E44" s="32">
        <f>1+'risk premium'!E44/100</f>
        <v>1.0327</v>
      </c>
    </row>
    <row r="45" spans="1:5" ht="12.75">
      <c r="A45" s="16">
        <f t="shared" si="0"/>
        <v>1959</v>
      </c>
      <c r="B45" s="32">
        <f>1+'risk premium'!B45/100</f>
        <v>1.1196</v>
      </c>
      <c r="C45" s="32">
        <f>1+'risk premium'!C45/100</f>
        <v>1.0295</v>
      </c>
      <c r="D45" s="32">
        <f>1+'risk premium'!D45/100</f>
        <v>1.0418</v>
      </c>
      <c r="E45" s="32">
        <f>1+'risk premium'!E45/100</f>
        <v>1.0401</v>
      </c>
    </row>
    <row r="46" spans="1:5" ht="12.75">
      <c r="A46" s="16">
        <f t="shared" si="0"/>
        <v>1960</v>
      </c>
      <c r="B46" s="32">
        <f>1+'risk premium'!B46/100</f>
        <v>1.0047</v>
      </c>
      <c r="C46" s="32">
        <f>1+'risk premium'!C46/100</f>
        <v>1.0266</v>
      </c>
      <c r="D46" s="32">
        <f>1+'risk premium'!D46/100</f>
        <v>1.0415</v>
      </c>
      <c r="E46" s="32">
        <f>1+'risk premium'!E46/100</f>
        <v>1.0426</v>
      </c>
    </row>
    <row r="47" spans="1:5" ht="12.75">
      <c r="A47" s="16">
        <f t="shared" si="0"/>
        <v>1961</v>
      </c>
      <c r="B47" s="32">
        <f>1+'risk premium'!B47/100</f>
        <v>1.2689</v>
      </c>
      <c r="C47" s="32">
        <f>1+'risk premium'!C47/100</f>
        <v>1.0213</v>
      </c>
      <c r="D47" s="32">
        <f>1+'risk premium'!D47/100</f>
        <v>1.0354</v>
      </c>
      <c r="E47" s="32">
        <f>1+'risk premium'!E47/100</f>
        <v>1.0383</v>
      </c>
    </row>
    <row r="48" spans="1:5" ht="12.75">
      <c r="A48" s="16">
        <f t="shared" si="0"/>
        <v>1962</v>
      </c>
      <c r="B48" s="32">
        <f>1+'risk premium'!B48/100</f>
        <v>0.9127</v>
      </c>
      <c r="C48" s="32">
        <f>1+'risk premium'!C48/100</f>
        <v>1.0273</v>
      </c>
      <c r="D48" s="32">
        <f>1+'risk premium'!D48/100</f>
        <v>1.0373</v>
      </c>
      <c r="E48" s="32">
        <f>1+'risk premium'!E48/100</f>
        <v>1.04</v>
      </c>
    </row>
    <row r="49" spans="1:5" ht="12.75">
      <c r="A49" s="16">
        <f t="shared" si="0"/>
        <v>1963</v>
      </c>
      <c r="B49" s="32">
        <f>1+'risk premium'!B49/100</f>
        <v>1.228</v>
      </c>
      <c r="C49" s="32">
        <f>1+'risk premium'!C49/100</f>
        <v>1.0312</v>
      </c>
      <c r="D49" s="32">
        <f>1+'risk premium'!D49/100</f>
        <v>1.0371</v>
      </c>
      <c r="E49" s="32">
        <f>1+'risk premium'!E49/100</f>
        <v>1.0389</v>
      </c>
    </row>
    <row r="50" spans="1:5" ht="12.75">
      <c r="A50" s="16">
        <f t="shared" si="0"/>
        <v>1964</v>
      </c>
      <c r="B50" s="32">
        <f>1+'risk premium'!B50/100</f>
        <v>1.1648</v>
      </c>
      <c r="C50" s="32">
        <f>1+'risk premium'!C50/100</f>
        <v>1.0354</v>
      </c>
      <c r="D50" s="32">
        <f>1+'risk premium'!D50/100</f>
        <v>1.04</v>
      </c>
      <c r="E50" s="32">
        <f>1+'risk premium'!E50/100</f>
        <v>1.0415</v>
      </c>
    </row>
    <row r="51" spans="1:5" ht="12.75">
      <c r="A51" s="16">
        <f t="shared" si="0"/>
        <v>1965</v>
      </c>
      <c r="B51" s="32">
        <f>1+'risk premium'!B51/100</f>
        <v>1.1245</v>
      </c>
      <c r="C51" s="32">
        <f>1+'risk premium'!C51/100</f>
        <v>1.0393</v>
      </c>
      <c r="D51" s="32">
        <f>1+'risk premium'!D51/100</f>
        <v>1.0415</v>
      </c>
      <c r="E51" s="32">
        <f>1+'risk premium'!E51/100</f>
        <v>1.0419</v>
      </c>
    </row>
    <row r="52" spans="1:5" ht="12.75">
      <c r="A52" s="16">
        <f t="shared" si="0"/>
        <v>1966</v>
      </c>
      <c r="B52" s="32">
        <f>1+'risk premium'!B52/100</f>
        <v>0.8994</v>
      </c>
      <c r="C52" s="32">
        <f>1+'risk premium'!C52/100</f>
        <v>1.0476</v>
      </c>
      <c r="D52" s="32">
        <f>1+'risk premium'!D52/100</f>
        <v>1.0493</v>
      </c>
      <c r="E52" s="32">
        <f>1+'risk premium'!E52/100</f>
        <v>1.0449</v>
      </c>
    </row>
    <row r="53" spans="1:5" ht="12.75">
      <c r="A53" s="16">
        <f t="shared" si="0"/>
        <v>1967</v>
      </c>
      <c r="B53" s="32">
        <f>1+'risk premium'!B53/100</f>
        <v>1.2398</v>
      </c>
      <c r="C53" s="32">
        <f>1+'risk premium'!C53/100</f>
        <v>1.0421</v>
      </c>
      <c r="D53" s="32">
        <f>1+'risk premium'!D53/100</f>
        <v>1.0488</v>
      </c>
      <c r="E53" s="32">
        <f>1+'risk premium'!E53/100</f>
        <v>1.0459</v>
      </c>
    </row>
    <row r="54" spans="1:5" ht="12.75">
      <c r="A54" s="16">
        <f t="shared" si="0"/>
        <v>1968</v>
      </c>
      <c r="B54" s="32">
        <f>1+'risk premium'!B54/100</f>
        <v>1.1106</v>
      </c>
      <c r="C54" s="32">
        <f>1+'risk premium'!C54/100</f>
        <v>1.0521</v>
      </c>
      <c r="D54" s="32">
        <f>1+'risk premium'!D54/100</f>
        <v>1.0549</v>
      </c>
      <c r="E54" s="32">
        <f>1+'risk premium'!E54/100</f>
        <v>1.055</v>
      </c>
    </row>
    <row r="55" spans="1:5" ht="12.75">
      <c r="A55" s="16">
        <f t="shared" si="0"/>
        <v>1969</v>
      </c>
      <c r="B55" s="32">
        <f>1+'risk premium'!B55/100</f>
        <v>0.915</v>
      </c>
      <c r="C55" s="32">
        <f>1+'risk premium'!C55/100</f>
        <v>1.0658</v>
      </c>
      <c r="D55" s="32">
        <f>1+'risk premium'!D55/100</f>
        <v>1.0665</v>
      </c>
      <c r="E55" s="32">
        <f>1+'risk premium'!E55/100</f>
        <v>1.0595</v>
      </c>
    </row>
    <row r="56" spans="1:5" ht="12.75">
      <c r="A56" s="16">
        <f t="shared" si="0"/>
        <v>1970</v>
      </c>
      <c r="B56" s="32">
        <f>1+'risk premium'!B56/100</f>
        <v>1.0401</v>
      </c>
      <c r="C56" s="32">
        <f>1+'risk premium'!C56/100</f>
        <v>1.0652</v>
      </c>
      <c r="D56" s="32">
        <f>1+'risk premium'!D56/100</f>
        <v>1.0749</v>
      </c>
      <c r="E56" s="32">
        <f>1+'risk premium'!E56/100</f>
        <v>1.0674</v>
      </c>
    </row>
    <row r="57" spans="1:5" ht="12.75">
      <c r="A57" s="16">
        <f t="shared" si="0"/>
        <v>1971</v>
      </c>
      <c r="B57" s="32">
        <f>1+'risk premium'!B57/100</f>
        <v>1.1431</v>
      </c>
      <c r="C57" s="32">
        <f>1+'risk premium'!C57/100</f>
        <v>1.0439</v>
      </c>
      <c r="D57" s="32">
        <f>1+'risk premium'!D57/100</f>
        <v>1.0575</v>
      </c>
      <c r="E57" s="32">
        <f>1+'risk premium'!E57/100</f>
        <v>1.0632</v>
      </c>
    </row>
    <row r="58" spans="1:5" ht="12.75">
      <c r="A58" s="16">
        <f t="shared" si="0"/>
        <v>1972</v>
      </c>
      <c r="B58" s="32">
        <f>1+'risk premium'!B58/100</f>
        <v>1.1898</v>
      </c>
      <c r="C58" s="32">
        <f>1+'risk premium'!C58/100</f>
        <v>1.0384</v>
      </c>
      <c r="D58" s="32">
        <f>1+'risk premium'!D58/100</f>
        <v>1.0575</v>
      </c>
      <c r="E58" s="32">
        <f>1+'risk premium'!E58/100</f>
        <v>1.0587</v>
      </c>
    </row>
    <row r="59" spans="1:5" ht="12.75">
      <c r="A59" s="16">
        <f t="shared" si="0"/>
        <v>1973</v>
      </c>
      <c r="B59" s="32">
        <f>1+'risk premium'!B59/100</f>
        <v>0.8533999999999999</v>
      </c>
      <c r="C59" s="32">
        <f>1+'risk premium'!C59/100</f>
        <v>1.0693</v>
      </c>
      <c r="D59" s="32">
        <f>1+'risk premium'!D59/100</f>
        <v>1.0658</v>
      </c>
      <c r="E59" s="32">
        <f>1+'risk premium'!E59/100</f>
        <v>1.0651</v>
      </c>
    </row>
    <row r="60" spans="1:5" ht="12.75">
      <c r="A60" s="16">
        <f t="shared" si="0"/>
        <v>1974</v>
      </c>
      <c r="B60" s="32">
        <f>1+'risk premium'!B60/100</f>
        <v>0.7353000000000001</v>
      </c>
      <c r="C60" s="32">
        <f>1+'risk premium'!C60/100</f>
        <v>1.08</v>
      </c>
      <c r="D60" s="32">
        <f>1+'risk premium'!D60/100</f>
        <v>1.0724</v>
      </c>
      <c r="E60" s="32">
        <f>1+'risk premium'!E60/100</f>
        <v>1.0727</v>
      </c>
    </row>
    <row r="61" spans="1:5" ht="12.75">
      <c r="A61" s="16">
        <f t="shared" si="0"/>
        <v>1975</v>
      </c>
      <c r="B61" s="32">
        <f>1+'risk premium'!B61/100</f>
        <v>1.372</v>
      </c>
      <c r="C61" s="32">
        <f>1+'risk premium'!C61/100</f>
        <v>1.058</v>
      </c>
      <c r="D61" s="32">
        <f>1+'risk premium'!D61/100</f>
        <v>1.0735</v>
      </c>
      <c r="E61" s="32">
        <f>1+'risk premium'!E61/100</f>
        <v>1.0799</v>
      </c>
    </row>
    <row r="62" spans="1:6" ht="12.75">
      <c r="A62" s="16">
        <f t="shared" si="0"/>
        <v>1976</v>
      </c>
      <c r="B62" s="32">
        <f>1+'risk premium'!B62/100</f>
        <v>1.2384</v>
      </c>
      <c r="C62" s="32">
        <f>1+'risk premium'!C62/100</f>
        <v>1.0508</v>
      </c>
      <c r="D62" s="32">
        <f>1+'risk premium'!D62/100</f>
        <v>1.071</v>
      </c>
      <c r="E62" s="32">
        <f>1+'risk premium'!E62/100</f>
        <v>1.0789</v>
      </c>
      <c r="F62" s="32">
        <f>1+'risk premium'!F62/100</f>
        <v>1.0988728322395869</v>
      </c>
    </row>
    <row r="63" spans="1:6" ht="12.75">
      <c r="A63" s="16">
        <f t="shared" si="0"/>
        <v>1977</v>
      </c>
      <c r="B63" s="32">
        <f>1+'risk premium'!B63/100</f>
        <v>0.9282</v>
      </c>
      <c r="C63" s="32">
        <f>1+'risk premium'!C63/100</f>
        <v>1.0512</v>
      </c>
      <c r="D63" s="32">
        <f>1+'risk premium'!D63/100</f>
        <v>1.0649</v>
      </c>
      <c r="E63" s="32">
        <f>1+'risk premium'!E63/100</f>
        <v>1.0714</v>
      </c>
      <c r="F63" s="32">
        <f>1+'risk premium'!F63/100</f>
        <v>1.2314401735550982</v>
      </c>
    </row>
    <row r="64" spans="1:6" ht="12.75">
      <c r="A64" s="16">
        <f t="shared" si="0"/>
        <v>1978</v>
      </c>
      <c r="B64" s="32">
        <f>1+'risk premium'!B64/100</f>
        <v>1.0655999999999999</v>
      </c>
      <c r="C64" s="32">
        <f>1+'risk premium'!C64/100</f>
        <v>1.0718</v>
      </c>
      <c r="D64" s="32">
        <f>1+'risk premium'!D64/100</f>
        <v>1.0783</v>
      </c>
      <c r="E64" s="32">
        <f>1+'risk premium'!E64/100</f>
        <v>1.079</v>
      </c>
      <c r="F64" s="32">
        <f>1+'risk premium'!F64/100</f>
        <v>1.2242673819941556</v>
      </c>
    </row>
    <row r="65" spans="1:6" ht="12.75">
      <c r="A65" s="16">
        <f t="shared" si="0"/>
        <v>1979</v>
      </c>
      <c r="B65" s="32">
        <f>1+'risk premium'!B65/100</f>
        <v>1.1844000000000001</v>
      </c>
      <c r="C65" s="32">
        <f>1+'risk premium'!C65/100</f>
        <v>1.1038000000000001</v>
      </c>
      <c r="D65" s="32">
        <f>1+'risk premium'!D65/100</f>
        <v>1.0904</v>
      </c>
      <c r="E65" s="32">
        <f>1+'risk premium'!E65/100</f>
        <v>1.0886</v>
      </c>
      <c r="F65" s="32">
        <f>1+'risk premium'!F65/100</f>
        <v>1.1896965566898963</v>
      </c>
    </row>
    <row r="66" spans="1:6" ht="12.75">
      <c r="A66" s="16">
        <f t="shared" si="0"/>
        <v>1980</v>
      </c>
      <c r="B66" s="32">
        <f>1+'risk premium'!B66/100</f>
        <v>1.3242</v>
      </c>
      <c r="C66" s="32">
        <f>1+'risk premium'!C66/100</f>
        <v>1.1124</v>
      </c>
      <c r="D66" s="32">
        <f>1+'risk premium'!D66/100</f>
        <v>1.1055</v>
      </c>
      <c r="E66" s="32">
        <f>1+'risk premium'!E66/100</f>
        <v>1.0997</v>
      </c>
      <c r="F66" s="32">
        <f>1+'risk premium'!F66/100</f>
        <v>1.162200678869397</v>
      </c>
    </row>
    <row r="67" spans="1:6" ht="12.75">
      <c r="A67" s="16">
        <f t="shared" si="0"/>
        <v>1981</v>
      </c>
      <c r="B67" s="32">
        <f>1+'risk premium'!B67/100</f>
        <v>0.9509</v>
      </c>
      <c r="C67" s="32">
        <f>1+'risk premium'!C67/100</f>
        <v>1.1471</v>
      </c>
      <c r="D67" s="32">
        <f>1+'risk premium'!D67/100</f>
        <v>1.1297</v>
      </c>
      <c r="E67" s="32">
        <f>1+'risk premium'!E67/100</f>
        <v>1.1155</v>
      </c>
      <c r="F67" s="32">
        <f>1+'risk premium'!F67/100</f>
        <v>1.1350468489040282</v>
      </c>
    </row>
    <row r="68" spans="1:6" ht="12.75">
      <c r="A68" s="16">
        <f t="shared" si="0"/>
        <v>1982</v>
      </c>
      <c r="B68" s="32">
        <f>1+'risk premium'!B68/100</f>
        <v>1.2141</v>
      </c>
      <c r="C68" s="32">
        <f>1+'risk premium'!C68/100</f>
        <v>1.1054</v>
      </c>
      <c r="D68" s="32">
        <f>1+'risk premium'!D68/100</f>
        <v>1.1280999999999999</v>
      </c>
      <c r="E68" s="32">
        <f>1+'risk premium'!E68/100</f>
        <v>1.135</v>
      </c>
      <c r="F68" s="32">
        <f>1+'risk premium'!F68/100</f>
        <v>1.0983666374781087</v>
      </c>
    </row>
    <row r="69" spans="1:8" ht="12.75">
      <c r="A69" s="16">
        <f t="shared" si="0"/>
        <v>1983</v>
      </c>
      <c r="B69" s="32">
        <f>1+'risk premium'!B69/100</f>
        <v>1.2251</v>
      </c>
      <c r="C69" s="32">
        <f>1+'risk premium'!C69/100</f>
        <v>1.088</v>
      </c>
      <c r="D69" s="32">
        <f>1+'risk premium'!D69/100</f>
        <v>1.1035</v>
      </c>
      <c r="E69" s="32">
        <f>1+'risk premium'!E69/100</f>
        <v>1.1038000000000001</v>
      </c>
      <c r="F69" s="32">
        <f>1+'risk premium'!F69/100</f>
        <v>1.0947634701311895</v>
      </c>
      <c r="G69" s="32"/>
      <c r="H69" s="26"/>
    </row>
    <row r="70" spans="1:8" ht="12.75">
      <c r="A70" s="16">
        <f t="shared" si="0"/>
        <v>1984</v>
      </c>
      <c r="B70" s="32">
        <f>1+'risk premium'!B70/100</f>
        <v>1.0627</v>
      </c>
      <c r="C70" s="32">
        <f>1+'risk premium'!C70/100</f>
        <v>1.0985</v>
      </c>
      <c r="D70" s="32">
        <f>1+'risk premium'!D70/100</f>
        <v>1.1168</v>
      </c>
      <c r="E70" s="32">
        <f>1+'risk premium'!E70/100</f>
        <v>1.1174</v>
      </c>
      <c r="F70" s="32">
        <f>1+'risk premium'!F70/100</f>
        <v>1.0167639454468185</v>
      </c>
      <c r="G70" s="32"/>
      <c r="H70" s="26"/>
    </row>
    <row r="71" spans="1:8" ht="12.75">
      <c r="A71" s="16">
        <f t="shared" si="0"/>
        <v>1985</v>
      </c>
      <c r="B71" s="32">
        <f>1+'risk premium'!B71/100</f>
        <v>1.3215999999999999</v>
      </c>
      <c r="C71" s="32">
        <f>1+'risk premium'!C71/100</f>
        <v>1.0772</v>
      </c>
      <c r="D71" s="32">
        <f>1+'risk premium'!D71/100</f>
        <v>1.1029</v>
      </c>
      <c r="E71" s="32">
        <f>1+'risk premium'!E71/100</f>
        <v>1.1125</v>
      </c>
      <c r="F71" s="32">
        <f>1+'risk premium'!F71/100</f>
        <v>1.0303518231409705</v>
      </c>
      <c r="G71" s="32"/>
      <c r="H71" s="26"/>
    </row>
    <row r="72" spans="1:8" ht="12.75">
      <c r="A72" s="16">
        <f t="shared" si="0"/>
        <v>1986</v>
      </c>
      <c r="B72" s="32">
        <f>1+'risk premium'!B72/100</f>
        <v>1.1846999999999999</v>
      </c>
      <c r="C72" s="32">
        <f>1+'risk premium'!C72/100</f>
        <v>1.0616</v>
      </c>
      <c r="D72" s="32">
        <f>1+'risk premium'!D72/100</f>
        <v>1.0772</v>
      </c>
      <c r="E72" s="32">
        <f>1+'risk premium'!E72/100</f>
        <v>1.0898</v>
      </c>
      <c r="F72" s="32">
        <f>1+'risk premium'!F72/100</f>
        <v>1.1543711329277557</v>
      </c>
      <c r="G72" s="32"/>
      <c r="H72" s="26"/>
    </row>
    <row r="73" spans="1:8" ht="12.75">
      <c r="A73" s="16">
        <f>A72+1</f>
        <v>1987</v>
      </c>
      <c r="B73" s="32">
        <f>1+'risk premium'!B73/100</f>
        <v>1.0523</v>
      </c>
      <c r="C73" s="32">
        <f>1+'risk premium'!C73/100</f>
        <v>1.0547</v>
      </c>
      <c r="D73" s="32">
        <f>1+'risk premium'!D73/100</f>
        <v>1.0747</v>
      </c>
      <c r="E73" s="32">
        <f>1+'risk premium'!E73/100</f>
        <v>1.0792</v>
      </c>
      <c r="F73" s="32">
        <f>1+'risk premium'!F73/100</f>
        <v>1.1384627302253334</v>
      </c>
      <c r="G73" s="32"/>
      <c r="H73" s="26"/>
    </row>
    <row r="74" spans="1:8" ht="12.75">
      <c r="A74" s="16">
        <f t="shared" si="0"/>
        <v>1988</v>
      </c>
      <c r="B74" s="32">
        <f>1+'risk premium'!B74/100</f>
        <v>1.1681</v>
      </c>
      <c r="C74" s="32">
        <f>1+'risk premium'!C74/100</f>
        <v>1.0635</v>
      </c>
      <c r="D74" s="32">
        <f>1+'risk premium'!D74/100</f>
        <v>1.0824</v>
      </c>
      <c r="E74" s="32">
        <f>1+'risk premium'!E74/100</f>
        <v>1.0897000000000001</v>
      </c>
      <c r="F74" s="32">
        <f>1+'risk premium'!F74/100</f>
        <v>1.1404353911724598</v>
      </c>
      <c r="G74" s="32"/>
      <c r="H74" s="26"/>
    </row>
    <row r="75" spans="1:8" ht="12.75">
      <c r="A75" s="16">
        <f t="shared" si="0"/>
        <v>1989</v>
      </c>
      <c r="B75" s="32">
        <f>1+'risk premium'!B75/100</f>
        <v>1.3149</v>
      </c>
      <c r="C75" s="32">
        <f>1+'risk premium'!C75/100</f>
        <v>1.0836999999999999</v>
      </c>
      <c r="D75" s="32">
        <f>1+'risk premium'!D75/100</f>
        <v>1.0846</v>
      </c>
      <c r="E75" s="32">
        <f>1+'risk premium'!E75/100</f>
        <v>1.0881</v>
      </c>
      <c r="F75" s="32">
        <f>1+'risk premium'!F75/100</f>
        <v>1.096693476941868</v>
      </c>
      <c r="G75" s="32"/>
      <c r="H75" s="26"/>
    </row>
    <row r="76" spans="1:8" ht="12.75">
      <c r="A76" s="16">
        <f t="shared" si="0"/>
        <v>1990</v>
      </c>
      <c r="B76" s="32">
        <f>1+'risk premium'!B76/100</f>
        <v>0.9683</v>
      </c>
      <c r="C76" s="32">
        <f>1+'risk premium'!C76/100</f>
        <v>1.0781</v>
      </c>
      <c r="D76" s="32">
        <f>1+'risk premium'!D76/100</f>
        <v>1.0815</v>
      </c>
      <c r="E76" s="32">
        <f>1+'risk premium'!E76/100</f>
        <v>1.0819</v>
      </c>
      <c r="F76" s="32">
        <f>1+'risk premium'!F76/100</f>
        <v>1.0863821671017317</v>
      </c>
      <c r="G76" s="32"/>
      <c r="H76" s="26"/>
    </row>
    <row r="77" spans="1:8" ht="12.75">
      <c r="A77" s="16">
        <f t="shared" si="0"/>
        <v>1991</v>
      </c>
      <c r="B77" s="32">
        <f>1+'risk premium'!B77/100</f>
        <v>1.3054999999999999</v>
      </c>
      <c r="C77" s="32">
        <f>1+'risk premium'!C77/100</f>
        <v>1.056</v>
      </c>
      <c r="D77" s="32">
        <f>1+'risk premium'!D77/100</f>
        <v>1.0743</v>
      </c>
      <c r="E77" s="32">
        <f>1+'risk premium'!E77/100</f>
        <v>1.0822</v>
      </c>
      <c r="F77" s="32">
        <f>1+'risk premium'!F77/100</f>
        <v>1.0950690738203521</v>
      </c>
      <c r="G77" s="32"/>
      <c r="H77" s="26"/>
    </row>
    <row r="78" spans="1:8" ht="12.75">
      <c r="A78" s="16">
        <f aca="true" t="shared" si="1" ref="A78:A90">A77+1</f>
        <v>1992</v>
      </c>
      <c r="B78" s="32">
        <f>1+'risk premium'!B78/100</f>
        <v>1.0767</v>
      </c>
      <c r="C78" s="32">
        <f>1+'risk premium'!C78/100</f>
        <v>1.0351</v>
      </c>
      <c r="D78" s="32">
        <f>1+'risk premium'!D78/100</f>
        <v>1.0627</v>
      </c>
      <c r="E78" s="32">
        <f>1+'risk premium'!E78/100</f>
        <v>1.0726</v>
      </c>
      <c r="F78" s="32">
        <f>1+'risk premium'!F78/100</f>
        <v>1.0446047405031422</v>
      </c>
      <c r="G78" s="32"/>
      <c r="H78" s="26"/>
    </row>
    <row r="79" spans="1:8" ht="12.75">
      <c r="A79" s="16">
        <f t="shared" si="1"/>
        <v>1993</v>
      </c>
      <c r="B79" s="32">
        <f>1+'risk premium'!B79/100</f>
        <v>1.0999</v>
      </c>
      <c r="C79" s="32">
        <f>1+'risk premium'!C79/100</f>
        <v>1.029</v>
      </c>
      <c r="D79" s="32">
        <f>1+'risk premium'!D79/100</f>
        <v>1.0553</v>
      </c>
      <c r="E79" s="32">
        <f>1+'risk premium'!E79/100</f>
        <v>1.0717</v>
      </c>
      <c r="F79" s="32">
        <f>1+'risk premium'!F79/100</f>
        <v>1.111891531901956</v>
      </c>
      <c r="G79" s="32"/>
      <c r="H79" s="26"/>
    </row>
    <row r="80" spans="1:8" ht="12.75">
      <c r="A80" s="16">
        <f t="shared" si="1"/>
        <v>1994</v>
      </c>
      <c r="B80" s="32">
        <f>1+'risk premium'!B80/100</f>
        <v>1.0131000000000001</v>
      </c>
      <c r="C80" s="32">
        <f>1+'risk premium'!C80/100</f>
        <v>1.039</v>
      </c>
      <c r="D80" s="32">
        <f>1+'risk premium'!D80/100</f>
        <v>1.0607</v>
      </c>
      <c r="E80" s="32">
        <f>1+'risk premium'!E80/100</f>
        <v>1.0659</v>
      </c>
      <c r="F80" s="32">
        <f>1+'risk premium'!F80/100</f>
        <v>1.0576505360456419</v>
      </c>
      <c r="G80" s="32"/>
      <c r="H80" s="26"/>
    </row>
    <row r="81" spans="1:8" ht="12.75">
      <c r="A81" s="16">
        <f t="shared" si="1"/>
        <v>1995</v>
      </c>
      <c r="B81" s="32">
        <f>1+'risk premium'!B81/100</f>
        <v>1.3743</v>
      </c>
      <c r="C81" s="32">
        <f>1+'risk premium'!C81/100</f>
        <v>1.056</v>
      </c>
      <c r="D81" s="32">
        <f>1+'risk premium'!D81/100</f>
        <v>1.0669</v>
      </c>
      <c r="E81" s="32">
        <f>1+'risk premium'!E81/100</f>
        <v>1.076</v>
      </c>
      <c r="F81" s="32">
        <f>1+'risk premium'!F81/100</f>
        <v>1.097792543705282</v>
      </c>
      <c r="G81" s="32"/>
      <c r="H81" s="26"/>
    </row>
    <row r="82" spans="1:8" ht="12.75">
      <c r="A82" s="16">
        <f t="shared" si="1"/>
        <v>1996</v>
      </c>
      <c r="B82" s="32">
        <f>1+'risk premium'!B82/100</f>
        <v>1.2307000000000001</v>
      </c>
      <c r="C82" s="32">
        <f>1+'risk premium'!C82/100</f>
        <v>1.0521</v>
      </c>
      <c r="D82" s="32">
        <f>1+'risk premium'!D82/100</f>
        <v>1.0582</v>
      </c>
      <c r="E82" s="32">
        <f>1+'risk premium'!E82/100</f>
        <v>1.0618</v>
      </c>
      <c r="F82" s="32">
        <f>1+'risk premium'!F82/100</f>
        <v>1.099994500832084</v>
      </c>
      <c r="G82" s="32"/>
      <c r="H82" s="26"/>
    </row>
    <row r="83" spans="1:8" ht="12.75">
      <c r="A83" s="16">
        <f t="shared" si="1"/>
        <v>1997</v>
      </c>
      <c r="B83" s="32">
        <f>1+'risk premium'!B83/100</f>
        <v>1.3336000000000001</v>
      </c>
      <c r="C83" s="32">
        <f>1+'risk premium'!C83/100</f>
        <v>1.0526</v>
      </c>
      <c r="D83" s="32">
        <f>1+'risk premium'!D83/100</f>
        <v>1.0614</v>
      </c>
      <c r="E83" s="32">
        <f>1+'risk premium'!E83/100</f>
        <v>1.0664</v>
      </c>
      <c r="F83" s="32">
        <f>1+'risk premium'!F83/100</f>
        <v>1.1564256302237919</v>
      </c>
      <c r="G83" s="32"/>
      <c r="H83" s="26"/>
    </row>
    <row r="84" spans="1:8" ht="12.75">
      <c r="A84" s="16">
        <f t="shared" si="1"/>
        <v>1998</v>
      </c>
      <c r="B84" s="32">
        <f>1+'risk premium'!B84/100</f>
        <v>1.2858</v>
      </c>
      <c r="C84" s="32">
        <f>1+'risk premium'!C84/100</f>
        <v>1.0486</v>
      </c>
      <c r="D84" s="32">
        <f>1+'risk premium'!D84/100</f>
        <v>1.0529</v>
      </c>
      <c r="E84" s="32">
        <f>1+'risk premium'!E84/100</f>
        <v>1.0583</v>
      </c>
      <c r="F84" s="32">
        <f>1+'risk premium'!F84/100</f>
        <v>1.103641033642668</v>
      </c>
      <c r="G84" s="32"/>
      <c r="H84" s="26"/>
    </row>
    <row r="85" spans="1:8" ht="12.75">
      <c r="A85" s="16">
        <f t="shared" si="1"/>
        <v>1999</v>
      </c>
      <c r="B85" s="32">
        <f>1+'risk premium'!B85/100</f>
        <v>1.2104</v>
      </c>
      <c r="C85" s="32">
        <f>1+'risk premium'!C85/100</f>
        <v>1.0468</v>
      </c>
      <c r="D85" s="32">
        <f>1+'risk premium'!D85/100</f>
        <v>1.053</v>
      </c>
      <c r="E85" s="32">
        <f>1+'risk premium'!E85/100</f>
        <v>1.0557</v>
      </c>
      <c r="F85" s="32">
        <f>1+'risk premium'!F85/100</f>
        <v>1.0671034572179592</v>
      </c>
      <c r="G85" s="32"/>
      <c r="H85" s="26"/>
    </row>
    <row r="86" spans="1:8" ht="12.75">
      <c r="A86" s="16">
        <f t="shared" si="1"/>
        <v>2000</v>
      </c>
      <c r="B86" s="32">
        <f>1+'risk premium'!B86/100</f>
        <v>0.9089</v>
      </c>
      <c r="C86" s="32">
        <f>1+'risk premium'!C86/100</f>
        <v>1.0589</v>
      </c>
      <c r="D86" s="32">
        <f>1+'risk premium'!D86/100</f>
        <v>1.0619</v>
      </c>
      <c r="E86" s="32">
        <f>1+'risk premium'!E86/100</f>
        <v>1.065</v>
      </c>
      <c r="F86" s="32">
        <f>1+'risk premium'!F86/100</f>
        <v>1.0644862280531464</v>
      </c>
      <c r="G86" s="32"/>
      <c r="H86" s="26"/>
    </row>
    <row r="87" spans="1:8" ht="12.75">
      <c r="A87" s="16">
        <f t="shared" si="1"/>
        <v>2001</v>
      </c>
      <c r="B87" s="32">
        <f>1+'risk premium'!B87/100</f>
        <v>0.8812</v>
      </c>
      <c r="C87" s="32">
        <f>1+'risk premium'!C87/100</f>
        <v>1.0383</v>
      </c>
      <c r="D87" s="32">
        <f>1+'risk premium'!D87/100</f>
        <v>1.0427</v>
      </c>
      <c r="E87" s="32">
        <f>1+'risk premium'!E87/100</f>
        <v>1.0553</v>
      </c>
      <c r="F87" s="32">
        <f>1+'risk premium'!F87/100</f>
        <v>0.9808850866992522</v>
      </c>
      <c r="G87" s="32"/>
      <c r="H87" s="26"/>
    </row>
    <row r="88" spans="1:8" ht="12.75">
      <c r="A88" s="16">
        <f t="shared" si="1"/>
        <v>2002</v>
      </c>
      <c r="B88" s="32">
        <f>1+'risk premium'!B88/100</f>
        <v>0.779</v>
      </c>
      <c r="C88" s="32">
        <f>1+'risk premium'!C88/100</f>
        <v>1.0165</v>
      </c>
      <c r="D88" s="32">
        <f>1+'risk premium'!D88/100</f>
        <v>1.0398</v>
      </c>
      <c r="E88" s="32">
        <f>1+'risk premium'!E88/100</f>
        <v>1.0559</v>
      </c>
      <c r="F88" s="32">
        <f>1+'risk premium'!F88/100</f>
        <v>1.0327105960961929</v>
      </c>
      <c r="G88" s="32"/>
      <c r="H88" s="26"/>
    </row>
    <row r="89" spans="1:8" ht="12.75">
      <c r="A89" s="16">
        <f t="shared" si="1"/>
        <v>2003</v>
      </c>
      <c r="B89" s="32">
        <f>1+'risk premium'!B89/100</f>
        <v>1.287</v>
      </c>
      <c r="C89" s="32">
        <f>1+'risk premium'!C89/100</f>
        <v>1.0102</v>
      </c>
      <c r="D89" s="32">
        <f>1+'risk premium'!D89/100</f>
        <v>1.0285</v>
      </c>
      <c r="E89" s="32">
        <f>1+'risk premium'!E89/100</f>
        <v>1.048</v>
      </c>
      <c r="F89" s="32">
        <f>1+'risk premium'!F89/100</f>
        <v>1.0931817548638734</v>
      </c>
      <c r="G89" s="32"/>
      <c r="H89" s="26"/>
    </row>
    <row r="90" spans="1:8" ht="12.75">
      <c r="A90" s="16">
        <f t="shared" si="1"/>
        <v>2004</v>
      </c>
      <c r="B90" s="32">
        <f>1+'risk premium'!B90/100</f>
        <v>1.1087</v>
      </c>
      <c r="C90" s="32">
        <f>1+'risk premium'!C90/100</f>
        <v>1.012</v>
      </c>
      <c r="D90" s="32">
        <f>1+'risk premium'!D90/100</f>
        <v>1.0328</v>
      </c>
      <c r="E90" s="32">
        <f>1+'risk premium'!E90/100</f>
        <v>1.0502</v>
      </c>
      <c r="F90" s="32">
        <f>1+'risk premium'!F90/100</f>
        <v>1.1021077202130078</v>
      </c>
      <c r="G90" s="32"/>
      <c r="H90" s="26"/>
    </row>
    <row r="93" spans="2:5" ht="12.75">
      <c r="B93" s="16"/>
      <c r="C93" s="16"/>
      <c r="D93" s="16"/>
      <c r="E93" s="16"/>
    </row>
    <row r="94" spans="1:5" ht="12.75">
      <c r="A94" s="16" t="s">
        <v>67</v>
      </c>
      <c r="B94" s="32">
        <f>PRODUCT(B12:B90)^(1/79)</f>
        <v>1.1042945483131408</v>
      </c>
      <c r="C94" s="32">
        <f>PRODUCT(C12:C90)^(1/79)</f>
        <v>1.0371706037520254</v>
      </c>
      <c r="D94" s="32">
        <f>PRODUCT(D12:D90)^(1/79)</f>
        <v>1.0472147712319924</v>
      </c>
      <c r="E94" s="32">
        <f>PRODUCT(E12:E90)^(1/79)</f>
        <v>1.0519027635122278</v>
      </c>
    </row>
    <row r="95" spans="1:5" ht="12.75">
      <c r="A95" s="16" t="s">
        <v>68</v>
      </c>
      <c r="B95" s="32">
        <f>PRODUCT(B46:B90)^(1/45)</f>
        <v>1.1050167774575237</v>
      </c>
      <c r="C95" s="32">
        <f>PRODUCT(C46:C90)^(1/45)</f>
        <v>1.0561399050699174</v>
      </c>
      <c r="D95" s="32">
        <f>PRODUCT(D46:D90)^(1/45)</f>
        <v>1.066315729236341</v>
      </c>
      <c r="E95" s="32">
        <f>PRODUCT(E46:E90)^(1/45)</f>
        <v>1.0702279302464996</v>
      </c>
    </row>
    <row r="96" spans="1:6" ht="12.75">
      <c r="A96" s="16" t="s">
        <v>69</v>
      </c>
      <c r="B96" s="32">
        <f>PRODUCT(B62:B90)^(1/29)</f>
        <v>1.1300211258600192</v>
      </c>
      <c r="C96" s="32">
        <f>PRODUCT(C62:C90)^(1/29)</f>
        <v>1.0615876723259319</v>
      </c>
      <c r="D96" s="32">
        <f>PRODUCT(D62:D90)^(1/29)</f>
        <v>1.0735758054975906</v>
      </c>
      <c r="E96" s="32">
        <f>PRODUCT(E62:E90)^(1/29)</f>
        <v>1.0796334880235785</v>
      </c>
      <c r="F96" s="32">
        <f>PRODUCT(F62:F90)^(1/29)</f>
        <v>1.1022005896125715</v>
      </c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3" spans="2:5" ht="12.75">
      <c r="B103" s="16"/>
      <c r="C103" s="16"/>
      <c r="D103" s="16"/>
      <c r="E103" s="16"/>
    </row>
    <row r="104" spans="2:6" ht="12.75">
      <c r="B104" s="16"/>
      <c r="C104" s="16"/>
      <c r="D104" s="16"/>
      <c r="E104" s="16"/>
      <c r="F104" s="16"/>
    </row>
    <row r="117" spans="2:6" s="29" customFormat="1" ht="12.75">
      <c r="B117" s="39"/>
      <c r="C117" s="37"/>
      <c r="D117" s="37"/>
      <c r="E117" s="37"/>
      <c r="F117" s="39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5"/>
    </row>
    <row r="130" ht="12.75">
      <c r="A130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Department of Insurance</cp:lastModifiedBy>
  <cp:lastPrinted>2006-10-04T19:44:56Z</cp:lastPrinted>
  <dcterms:created xsi:type="dcterms:W3CDTF">2006-01-24T23:37:55Z</dcterms:created>
  <dcterms:modified xsi:type="dcterms:W3CDTF">2006-10-04T21:53:56Z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-1022001350</vt:i4>
  </property>
  <property fmtid="{D5CDD505-2E9C-101B-9397-08002B2CF9AE}" pid="3" name="_EmailSubject">
    <vt:lpwstr>Rulemaking record for risk premium calculation from 3rd workshop</vt:lpwstr>
  </property>
  <property fmtid="{D5CDD505-2E9C-101B-9397-08002B2CF9AE}" pid="4" name="_AuthorEmail">
    <vt:lpwstr>LiS@insurance.ca.gov</vt:lpwstr>
  </property>
  <property fmtid="{D5CDD505-2E9C-101B-9397-08002B2CF9AE}" pid="5" name="_AuthorEmailDisplayName">
    <vt:lpwstr>Li, Sharon</vt:lpwstr>
  </property>
  <property fmtid="{D5CDD505-2E9C-101B-9397-08002B2CF9AE}" pid="6" name="_PreviousAdHocReviewCycleID">
    <vt:i4>-1880994444</vt:i4>
  </property>
</Properties>
</file>