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75" windowWidth="11835" windowHeight="4800" activeTab="0"/>
  </bookViews>
  <sheets>
    <sheet name="Leverage Factors" sheetId="1" r:id="rId1"/>
    <sheet name="Data Page" sheetId="2" r:id="rId2"/>
    <sheet name="Compare" sheetId="3" r:id="rId3"/>
  </sheets>
  <definedNames>
    <definedName name="_xlnm.Print_Area" localSheetId="2">'Compare'!$A$1:$I$49</definedName>
    <definedName name="_xlnm.Print_Area" localSheetId="1">'Data Page'!$A$1:$O$35</definedName>
    <definedName name="_xlnm.Print_Area" localSheetId="0">'Leverage Factors'!$A$1:$S$51</definedName>
  </definedNames>
  <calcPr fullCalcOnLoad="1"/>
</workbook>
</file>

<file path=xl/sharedStrings.xml><?xml version="1.0" encoding="utf-8"?>
<sst xmlns="http://schemas.openxmlformats.org/spreadsheetml/2006/main" count="230" uniqueCount="125">
  <si>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</si>
  <si>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</si>
  <si>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</si>
  <si>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</si>
  <si>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</si>
  <si>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</si>
  <si>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</si>
  <si>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</si>
  <si>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</si>
  <si>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</si>
  <si>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</si>
  <si>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</si>
  <si>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</si>
  <si>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</si>
  <si>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</si>
  <si>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Surplus</t>
  </si>
  <si>
    <t>Calculated</t>
  </si>
  <si>
    <t>Total</t>
  </si>
  <si>
    <t>% of Total</t>
  </si>
  <si>
    <t>By Line</t>
  </si>
  <si>
    <t>Two Year</t>
  </si>
  <si>
    <t>Net</t>
  </si>
  <si>
    <t>Leverage</t>
  </si>
  <si>
    <t>Unpaid</t>
  </si>
  <si>
    <t>Reserves</t>
  </si>
  <si>
    <t>Col. [5] /</t>
  </si>
  <si>
    <t>Col. [6] *</t>
  </si>
  <si>
    <t>Col. [11] /</t>
  </si>
  <si>
    <t>Col. [12] *</t>
  </si>
  <si>
    <t>Factor</t>
  </si>
  <si>
    <t>Premium</t>
  </si>
  <si>
    <t>Losses</t>
  </si>
  <si>
    <t>L.A.E.</t>
  </si>
  <si>
    <t>[2]+[3]+[4]</t>
  </si>
  <si>
    <t>[8]+[9]+[10]</t>
  </si>
  <si>
    <t>{[7]+[13]}/2</t>
  </si>
  <si>
    <t>[15]/[14]</t>
  </si>
  <si>
    <t>CMP</t>
  </si>
  <si>
    <t>P.H. Surplus</t>
  </si>
  <si>
    <t>U/E</t>
  </si>
  <si>
    <t>Prem.</t>
  </si>
  <si>
    <t>Total Col.[5]</t>
  </si>
  <si>
    <t>Total Col.[7]</t>
  </si>
  <si>
    <t>Total Col.[11]</t>
  </si>
  <si>
    <t>Total Col.[13]</t>
  </si>
  <si>
    <t>Fire</t>
  </si>
  <si>
    <t>Allied Lines</t>
  </si>
  <si>
    <t>Farmowners</t>
  </si>
  <si>
    <t>Homeowners</t>
  </si>
  <si>
    <t>Mortgage</t>
  </si>
  <si>
    <t>Ocean Marine</t>
  </si>
  <si>
    <t>Inland Marine</t>
  </si>
  <si>
    <t>Financial G.</t>
  </si>
  <si>
    <t>Med. Mal. Occ.</t>
  </si>
  <si>
    <t>Med. Mal. cm.</t>
  </si>
  <si>
    <t>Earthquake</t>
  </si>
  <si>
    <t>Group A&amp;H</t>
  </si>
  <si>
    <t>Credit A&amp;H</t>
  </si>
  <si>
    <t>Other A&amp;H</t>
  </si>
  <si>
    <t>Workers' Comp.</t>
  </si>
  <si>
    <t>O. Liab. Occ.</t>
  </si>
  <si>
    <t>O. Liab. cm.</t>
  </si>
  <si>
    <t>Products - Occ.</t>
  </si>
  <si>
    <t>Products - cm.</t>
  </si>
  <si>
    <t>PP Auto Liab.</t>
  </si>
  <si>
    <t>C. Auto Liab.</t>
  </si>
  <si>
    <t>Auto PD.</t>
  </si>
  <si>
    <t>Aircraft</t>
  </si>
  <si>
    <t>Fidelity</t>
  </si>
  <si>
    <t>Surety</t>
  </si>
  <si>
    <t>Burglary &amp; Theft</t>
  </si>
  <si>
    <t>International</t>
  </si>
  <si>
    <t>Reins. Property</t>
  </si>
  <si>
    <t>Reins. Liab.</t>
  </si>
  <si>
    <t>Reins. Finc'l.</t>
  </si>
  <si>
    <t>Agg. Write-ins.</t>
  </si>
  <si>
    <t>Credit</t>
  </si>
  <si>
    <t>2004 Allocated Policyholders Surplus</t>
  </si>
  <si>
    <t>Earned</t>
  </si>
  <si>
    <t>Boiler &amp; Mach.</t>
  </si>
  <si>
    <t>Average</t>
  </si>
  <si>
    <t>Calculation of Leverage Factors - [Earned Premium to Average Surplus]</t>
  </si>
  <si>
    <t>Note: EQ Levg = 1.0</t>
  </si>
  <si>
    <t>Data From AM Best Aggregates and Averages</t>
  </si>
  <si>
    <t>Page 165, 2005 Edition (Calendar Year 2004)</t>
  </si>
  <si>
    <t>Exhibit of Premiums and Losses (Statutory Page 14 Data)</t>
  </si>
  <si>
    <t>Data elements in thousands ('000)</t>
  </si>
  <si>
    <t>Direct</t>
  </si>
  <si>
    <t>Written</t>
  </si>
  <si>
    <t>Unearned</t>
  </si>
  <si>
    <t>DCCE</t>
  </si>
  <si>
    <t>Line</t>
  </si>
  <si>
    <t>Premiums</t>
  </si>
  <si>
    <t>%</t>
  </si>
  <si>
    <t>CMP Non Liab (5.1)</t>
  </si>
  <si>
    <t>CMP Liab. (5.2)</t>
  </si>
  <si>
    <t>Total CMP</t>
  </si>
  <si>
    <t>Total Auto PD</t>
  </si>
  <si>
    <t>P.P. Auto PD</t>
  </si>
  <si>
    <t>Comm. Auto PD</t>
  </si>
  <si>
    <t>CMP - NL</t>
  </si>
  <si>
    <t>CMP - Liab.</t>
  </si>
  <si>
    <t>PP Auto PD</t>
  </si>
  <si>
    <t>Comm Auto PD</t>
  </si>
  <si>
    <t>Data from the 2006 edition of AM Best's Aggregates &amp; Averages [Rounded to the nearest million]</t>
  </si>
  <si>
    <t>2005 Allocated Policyholders Surplus</t>
  </si>
  <si>
    <t>Page 165, 2006 Edition (Calendar Year 2005)</t>
  </si>
  <si>
    <t xml:space="preserve"> Calculated </t>
  </si>
  <si>
    <t xml:space="preserve"> Leverage </t>
  </si>
  <si>
    <t>Difference</t>
  </si>
  <si>
    <t>[2.]</t>
  </si>
  <si>
    <t>[3.]</t>
  </si>
  <si>
    <t>[4.]</t>
  </si>
  <si>
    <t>[2.] - [3.]</t>
  </si>
  <si>
    <t>Of</t>
  </si>
  <si>
    <t>Business</t>
  </si>
  <si>
    <t>Leverage Factors</t>
  </si>
  <si>
    <t>Factor:</t>
  </si>
  <si>
    <t>Comparison of 2005 vs. 2004</t>
  </si>
  <si>
    <t>[1a]</t>
  </si>
  <si>
    <t>[1b]</t>
  </si>
  <si>
    <t>Number</t>
  </si>
  <si>
    <t>Name</t>
  </si>
  <si>
    <t>[1a.]</t>
  </si>
  <si>
    <t>[1b.]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</si>
</sst>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??_);_(@_)"/>
    <numFmt numFmtId="169" formatCode="0.0000"/>
    <numFmt numFmtId="170" formatCode="0.0000_);[Red]\(0.00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rus BT"/>
      <family val="1"/>
    </font>
    <font>
      <b/>
      <sz val="10"/>
      <name val="Arrus BT"/>
      <family val="1"/>
    </font>
    <font>
      <sz val="8"/>
      <name val="Arrus BT"/>
      <family val="1"/>
    </font>
    <font>
      <sz val="16"/>
      <name val="Arrus BT"/>
      <family val="0"/>
    </font>
    <font>
      <b/>
      <sz val="14"/>
      <name val="Arrus BT"/>
      <family val="0"/>
    </font>
    <font>
      <b/>
      <sz val="12"/>
      <name val="Arrus BT"/>
      <family val="0"/>
    </font>
    <font>
      <b/>
      <sz val="8"/>
      <name val="Arrus BT"/>
      <family val="0"/>
    </font>
    <font>
      <sz val="7"/>
      <name val="Arrus BT"/>
      <family val="1"/>
    </font>
    <font>
      <sz val="8"/>
      <name val="Arial"/>
      <family val="0"/>
    </font>
    <font>
      <sz val="18"/>
      <name val="Arial"/>
      <family val="0"/>
    </font>
    <font>
      <sz val="10"/>
      <name val="Verdana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167" fontId="4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167" fontId="4" fillId="0" borderId="0" xfId="15" applyNumberFormat="1" applyFont="1" applyAlignment="1">
      <alignment horizontal="right"/>
    </xf>
    <xf numFmtId="10" fontId="4" fillId="0" borderId="0" xfId="15" applyNumberFormat="1" applyFont="1" applyAlignment="1">
      <alignment/>
    </xf>
    <xf numFmtId="169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167" fontId="5" fillId="0" borderId="0" xfId="15" applyNumberFormat="1" applyFont="1" applyAlignment="1">
      <alignment/>
    </xf>
    <xf numFmtId="0" fontId="6" fillId="0" borderId="0" xfId="0" applyFont="1" applyAlignment="1">
      <alignment/>
    </xf>
    <xf numFmtId="167" fontId="6" fillId="0" borderId="0" xfId="15" applyNumberFormat="1" applyFont="1" applyAlignment="1">
      <alignment horizontal="right"/>
    </xf>
    <xf numFmtId="167" fontId="4" fillId="0" borderId="0" xfId="15" applyNumberFormat="1" applyFont="1" applyAlignment="1">
      <alignment/>
    </xf>
    <xf numFmtId="1" fontId="6" fillId="0" borderId="0" xfId="15" applyNumberFormat="1" applyFont="1" applyAlignment="1" quotePrefix="1">
      <alignment horizontal="right"/>
    </xf>
    <xf numFmtId="164" fontId="8" fillId="0" borderId="0" xfId="15" applyNumberFormat="1" applyFont="1" applyAlignment="1">
      <alignment/>
    </xf>
    <xf numFmtId="169" fontId="5" fillId="0" borderId="0" xfId="15" applyNumberFormat="1" applyFont="1" applyAlignment="1">
      <alignment/>
    </xf>
    <xf numFmtId="167" fontId="10" fillId="0" borderId="0" xfId="15" applyNumberFormat="1" applyFont="1" applyAlignment="1">
      <alignment horizontal="right"/>
    </xf>
    <xf numFmtId="0" fontId="9" fillId="0" borderId="0" xfId="0" applyFont="1" applyAlignment="1">
      <alignment/>
    </xf>
    <xf numFmtId="167" fontId="11" fillId="0" borderId="0" xfId="15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7" fontId="6" fillId="0" borderId="0" xfId="15" applyNumberFormat="1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right"/>
    </xf>
    <xf numFmtId="170" fontId="14" fillId="0" borderId="0" xfId="0" applyNumberFormat="1" applyFont="1" applyAlignment="1">
      <alignment horizontal="right"/>
    </xf>
    <xf numFmtId="0" fontId="14" fillId="0" borderId="1" xfId="0" applyFont="1" applyBorder="1" applyAlignment="1">
      <alignment horizontal="center"/>
    </xf>
    <xf numFmtId="170" fontId="14" fillId="0" borderId="1" xfId="0" applyNumberFormat="1" applyFont="1" applyBorder="1" applyAlignment="1">
      <alignment horizontal="right"/>
    </xf>
    <xf numFmtId="167" fontId="6" fillId="0" borderId="0" xfId="15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SheetLayoutView="100" workbookViewId="0" topLeftCell="A1">
      <selection activeCell="A1" sqref="A1:S1"/>
    </sheetView>
  </sheetViews>
  <sheetFormatPr defaultColWidth="9.140625" defaultRowHeight="12.75"/>
  <cols>
    <col min="1" max="1" width="7.28125" style="0" customWidth="1"/>
    <col min="2" max="2" width="14.140625" style="0" bestFit="1" customWidth="1"/>
    <col min="3" max="4" width="7.7109375" style="0" customWidth="1"/>
    <col min="5" max="5" width="6.8515625" style="0" customWidth="1"/>
    <col min="6" max="6" width="9.8515625" style="0" bestFit="1" customWidth="1"/>
    <col min="7" max="7" width="9.421875" style="0" customWidth="1"/>
    <col min="8" max="8" width="9.28125" style="0" customWidth="1"/>
    <col min="9" max="9" width="1.1484375" style="0" customWidth="1"/>
    <col min="10" max="11" width="7.7109375" style="0" customWidth="1"/>
    <col min="12" max="12" width="6.8515625" style="0" customWidth="1"/>
    <col min="13" max="13" width="10.7109375" style="0" bestFit="1" customWidth="1"/>
    <col min="14" max="14" width="9.421875" style="0" customWidth="1"/>
    <col min="15" max="15" width="9.7109375" style="0" customWidth="1"/>
    <col min="16" max="16" width="1.7109375" style="0" customWidth="1"/>
    <col min="17" max="17" width="10.57421875" style="0" customWidth="1"/>
    <col min="18" max="18" width="8.140625" style="0" customWidth="1"/>
    <col min="19" max="19" width="8.8515625" style="0" customWidth="1"/>
    <col min="20" max="21" width="8.57421875" style="0" customWidth="1"/>
  </cols>
  <sheetData>
    <row r="1" spans="1:21" ht="23.25">
      <c r="A1" s="34" t="s">
        <v>81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19"/>
      <c r="U1" s="19"/>
    </row>
    <row r="2" spans="1:21" ht="20.25">
      <c r="A2" s="35" t="s">
        <v>104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8"/>
      <c r="U2" s="18"/>
    </row>
    <row r="3" spans="2:21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</row>
    <row r="4" spans="2:21" ht="20.25">
      <c r="B4" s="1"/>
      <c r="C4" s="36" t="s">
        <v>77</v>
      </c>
      <c r="D4" s="36"/>
      <c r="E4" s="36"/>
      <c r="F4" s="36"/>
      <c r="G4" s="36"/>
      <c r="H4" s="36"/>
      <c r="I4" s="1"/>
      <c r="J4" s="36" t="s">
        <v>105</v>
      </c>
      <c r="K4" s="36"/>
      <c r="L4" s="36"/>
      <c r="M4" s="36"/>
      <c r="N4" s="36"/>
      <c r="O4" s="36"/>
      <c r="P4" s="1"/>
      <c r="Q4" s="1"/>
      <c r="R4" s="11"/>
      <c r="S4" s="4"/>
      <c r="T4" s="13"/>
      <c r="U4" s="13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</row>
    <row r="6" spans="1:21" ht="12.75">
      <c r="A6" s="1" t="s">
        <v>119</v>
      </c>
      <c r="B6" s="1" t="s">
        <v>120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/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/>
      <c r="Q6" s="3" t="s">
        <v>12</v>
      </c>
      <c r="R6" s="3" t="s">
        <v>13</v>
      </c>
      <c r="S6" s="3" t="s">
        <v>14</v>
      </c>
      <c r="T6" s="3"/>
      <c r="U6" s="3"/>
    </row>
    <row r="7" spans="1:21" ht="12.75">
      <c r="A7" s="9"/>
      <c r="B7" s="9"/>
      <c r="C7" s="10"/>
      <c r="D7" s="10"/>
      <c r="E7" s="10"/>
      <c r="F7" s="10"/>
      <c r="G7" s="10"/>
      <c r="H7" s="10" t="s">
        <v>15</v>
      </c>
      <c r="I7" s="10"/>
      <c r="J7" s="10"/>
      <c r="K7" s="10"/>
      <c r="L7" s="10"/>
      <c r="M7" s="10"/>
      <c r="N7" s="10"/>
      <c r="O7" s="10" t="s">
        <v>15</v>
      </c>
      <c r="P7" s="10"/>
      <c r="Q7" s="10" t="s">
        <v>20</v>
      </c>
      <c r="R7" s="12">
        <v>2005</v>
      </c>
      <c r="S7" s="10" t="s">
        <v>16</v>
      </c>
      <c r="T7" s="10"/>
      <c r="U7" s="10"/>
    </row>
    <row r="8" spans="1:21" ht="12.75">
      <c r="A8" s="9"/>
      <c r="B8" s="9"/>
      <c r="C8" s="10"/>
      <c r="D8" s="10"/>
      <c r="E8" s="10"/>
      <c r="F8" s="10" t="s">
        <v>17</v>
      </c>
      <c r="G8" s="10" t="s">
        <v>18</v>
      </c>
      <c r="H8" s="10" t="s">
        <v>19</v>
      </c>
      <c r="I8" s="10"/>
      <c r="J8" s="10"/>
      <c r="K8" s="10"/>
      <c r="L8" s="10"/>
      <c r="M8" s="10" t="s">
        <v>17</v>
      </c>
      <c r="N8" s="10" t="s">
        <v>18</v>
      </c>
      <c r="O8" s="10" t="s">
        <v>19</v>
      </c>
      <c r="P8" s="10"/>
      <c r="Q8" s="10" t="s">
        <v>80</v>
      </c>
      <c r="R8" s="10" t="s">
        <v>21</v>
      </c>
      <c r="S8" s="10" t="s">
        <v>22</v>
      </c>
      <c r="T8" s="10"/>
      <c r="U8" s="10"/>
    </row>
    <row r="9" spans="1:21" ht="12.75">
      <c r="A9" s="32" t="s">
        <v>91</v>
      </c>
      <c r="B9" s="32" t="s">
        <v>91</v>
      </c>
      <c r="C9" s="10" t="s">
        <v>39</v>
      </c>
      <c r="D9" s="10" t="s">
        <v>23</v>
      </c>
      <c r="E9" s="10" t="s">
        <v>23</v>
      </c>
      <c r="F9" s="10" t="s">
        <v>24</v>
      </c>
      <c r="G9" s="10" t="s">
        <v>25</v>
      </c>
      <c r="H9" s="10" t="s">
        <v>26</v>
      </c>
      <c r="I9" s="10"/>
      <c r="J9" s="10" t="s">
        <v>39</v>
      </c>
      <c r="K9" s="10" t="s">
        <v>23</v>
      </c>
      <c r="L9" s="10" t="s">
        <v>23</v>
      </c>
      <c r="M9" s="10" t="s">
        <v>24</v>
      </c>
      <c r="N9" s="10" t="s">
        <v>27</v>
      </c>
      <c r="O9" s="10" t="s">
        <v>28</v>
      </c>
      <c r="P9" s="10"/>
      <c r="Q9" s="10" t="s">
        <v>15</v>
      </c>
      <c r="R9" s="15" t="s">
        <v>78</v>
      </c>
      <c r="S9" s="10" t="s">
        <v>29</v>
      </c>
      <c r="T9" s="10"/>
      <c r="U9" s="10"/>
    </row>
    <row r="10" spans="1:21" ht="12.75">
      <c r="A10" s="32" t="s">
        <v>121</v>
      </c>
      <c r="B10" s="32" t="s">
        <v>122</v>
      </c>
      <c r="C10" s="10" t="s">
        <v>40</v>
      </c>
      <c r="D10" s="10" t="s">
        <v>31</v>
      </c>
      <c r="E10" s="10" t="s">
        <v>32</v>
      </c>
      <c r="F10" s="10" t="s">
        <v>33</v>
      </c>
      <c r="G10" s="17" t="s">
        <v>41</v>
      </c>
      <c r="H10" s="17" t="s">
        <v>42</v>
      </c>
      <c r="I10" s="10"/>
      <c r="J10" s="10" t="s">
        <v>40</v>
      </c>
      <c r="K10" s="10" t="s">
        <v>31</v>
      </c>
      <c r="L10" s="10" t="s">
        <v>32</v>
      </c>
      <c r="M10" s="10" t="s">
        <v>34</v>
      </c>
      <c r="N10" s="17" t="s">
        <v>43</v>
      </c>
      <c r="O10" s="17" t="s">
        <v>44</v>
      </c>
      <c r="P10" s="10"/>
      <c r="Q10" s="10" t="s">
        <v>35</v>
      </c>
      <c r="R10" s="10" t="s">
        <v>30</v>
      </c>
      <c r="S10" s="10" t="s">
        <v>36</v>
      </c>
      <c r="T10" s="17"/>
      <c r="U10" s="17"/>
    </row>
    <row r="11" spans="1:21" ht="12.75">
      <c r="A11" s="33">
        <v>1</v>
      </c>
      <c r="B11" s="33" t="s">
        <v>45</v>
      </c>
      <c r="C11" s="2">
        <v>3905</v>
      </c>
      <c r="D11" s="2">
        <v>3860</v>
      </c>
      <c r="E11" s="2">
        <v>335</v>
      </c>
      <c r="F11" s="2">
        <f aca="true" t="shared" si="0" ref="F11:F48">+C11+D11+E11</f>
        <v>8100</v>
      </c>
      <c r="G11" s="5">
        <f>F11/$F$49</f>
        <v>0.011851583064234117</v>
      </c>
      <c r="H11" s="2">
        <f>G11*$H$51</f>
        <v>4757.095074569868</v>
      </c>
      <c r="I11" s="2"/>
      <c r="J11" s="2">
        <v>4125</v>
      </c>
      <c r="K11" s="2">
        <v>3881</v>
      </c>
      <c r="L11" s="2">
        <v>367</v>
      </c>
      <c r="M11" s="2">
        <f aca="true" t="shared" si="1" ref="M11:M48">+J11+K11+L11</f>
        <v>8373</v>
      </c>
      <c r="N11" s="5">
        <f>M11/$M$49</f>
        <v>0.011376497810435182</v>
      </c>
      <c r="O11" s="2">
        <f>N11*$O$51</f>
        <v>4991.210884372227</v>
      </c>
      <c r="P11" s="2"/>
      <c r="Q11" s="2">
        <f aca="true" t="shared" si="2" ref="Q11:Q48">(H11+O11)/2</f>
        <v>4874.152979471048</v>
      </c>
      <c r="R11" s="2">
        <v>7650</v>
      </c>
      <c r="S11" s="6">
        <f aca="true" t="shared" si="3" ref="S11:S49">R11/Q11</f>
        <v>1.5695034670065264</v>
      </c>
      <c r="T11" s="6"/>
      <c r="U11" s="6"/>
    </row>
    <row r="12" spans="1:21" ht="12.75">
      <c r="A12" s="33">
        <v>2</v>
      </c>
      <c r="B12" s="33" t="s">
        <v>46</v>
      </c>
      <c r="C12" s="2">
        <v>2854</v>
      </c>
      <c r="D12" s="2">
        <v>4688</v>
      </c>
      <c r="E12" s="2">
        <v>307</v>
      </c>
      <c r="F12" s="2">
        <f t="shared" si="0"/>
        <v>7849</v>
      </c>
      <c r="G12" s="5">
        <f aca="true" t="shared" si="4" ref="G12:G48">F12/$F$49</f>
        <v>0.01148433030508316</v>
      </c>
      <c r="H12" s="2">
        <f aca="true" t="shared" si="5" ref="H12:H48">G12*$H$51</f>
        <v>4609.683856827024</v>
      </c>
      <c r="I12" s="2"/>
      <c r="J12" s="2">
        <v>2962</v>
      </c>
      <c r="K12" s="2">
        <v>6425</v>
      </c>
      <c r="L12" s="2">
        <v>559</v>
      </c>
      <c r="M12" s="2">
        <f t="shared" si="1"/>
        <v>9946</v>
      </c>
      <c r="N12" s="5">
        <f aca="true" t="shared" si="6" ref="N12:N49">M12/$M$49</f>
        <v>0.013513752206209043</v>
      </c>
      <c r="O12" s="2">
        <f aca="true" t="shared" si="7" ref="O12:O49">N12*$O$51</f>
        <v>5928.888505430094</v>
      </c>
      <c r="P12" s="2"/>
      <c r="Q12" s="2">
        <f t="shared" si="2"/>
        <v>5269.286181128558</v>
      </c>
      <c r="R12" s="2">
        <v>8020</v>
      </c>
      <c r="S12" s="6">
        <f t="shared" si="3"/>
        <v>1.5220277897835306</v>
      </c>
      <c r="T12" s="6"/>
      <c r="U12" s="6"/>
    </row>
    <row r="13" spans="1:21" ht="12.75">
      <c r="A13" s="33">
        <v>3</v>
      </c>
      <c r="B13" s="33" t="s">
        <v>47</v>
      </c>
      <c r="C13" s="2">
        <v>1065</v>
      </c>
      <c r="D13" s="2">
        <v>585</v>
      </c>
      <c r="E13" s="2">
        <v>133</v>
      </c>
      <c r="F13" s="2">
        <f t="shared" si="0"/>
        <v>1783</v>
      </c>
      <c r="G13" s="5">
        <f t="shared" si="4"/>
        <v>0.0026088114325344977</v>
      </c>
      <c r="H13" s="2">
        <f t="shared" si="5"/>
        <v>1047.1482120935896</v>
      </c>
      <c r="I13" s="2"/>
      <c r="J13" s="2">
        <v>1124</v>
      </c>
      <c r="K13" s="2">
        <v>640</v>
      </c>
      <c r="L13" s="2">
        <v>140</v>
      </c>
      <c r="M13" s="2">
        <f t="shared" si="1"/>
        <v>1904</v>
      </c>
      <c r="N13" s="5">
        <f t="shared" si="6"/>
        <v>0.0025869881561051697</v>
      </c>
      <c r="O13" s="2">
        <f t="shared" si="7"/>
        <v>1134.9893137280212</v>
      </c>
      <c r="P13" s="2"/>
      <c r="Q13" s="2">
        <f t="shared" si="2"/>
        <v>1091.0687629108054</v>
      </c>
      <c r="R13" s="2">
        <v>2197</v>
      </c>
      <c r="S13" s="6">
        <f t="shared" si="3"/>
        <v>2.013621940874504</v>
      </c>
      <c r="T13" s="6"/>
      <c r="U13" s="6"/>
    </row>
    <row r="14" spans="1:21" ht="12.75">
      <c r="A14" s="33">
        <v>4</v>
      </c>
      <c r="B14" s="33" t="s">
        <v>48</v>
      </c>
      <c r="C14" s="2">
        <v>27026</v>
      </c>
      <c r="D14" s="2">
        <v>12647</v>
      </c>
      <c r="E14" s="2">
        <v>3298</v>
      </c>
      <c r="F14" s="2">
        <f t="shared" si="0"/>
        <v>42971</v>
      </c>
      <c r="G14" s="5">
        <f t="shared" si="4"/>
        <v>0.06287337973496349</v>
      </c>
      <c r="H14" s="2">
        <f t="shared" si="5"/>
        <v>25236.68301843726</v>
      </c>
      <c r="I14" s="2"/>
      <c r="J14" s="2">
        <v>28761</v>
      </c>
      <c r="K14" s="2">
        <v>15076</v>
      </c>
      <c r="L14" s="2">
        <v>3944</v>
      </c>
      <c r="M14" s="2">
        <f t="shared" si="1"/>
        <v>47781</v>
      </c>
      <c r="N14" s="5">
        <f t="shared" si="6"/>
        <v>0.06492063082293126</v>
      </c>
      <c r="O14" s="2">
        <f t="shared" si="7"/>
        <v>28482.62836094463</v>
      </c>
      <c r="P14" s="2"/>
      <c r="Q14" s="2">
        <f t="shared" si="2"/>
        <v>26859.655689690946</v>
      </c>
      <c r="R14" s="2">
        <v>50593</v>
      </c>
      <c r="S14" s="6">
        <f t="shared" si="3"/>
        <v>1.8836056792573925</v>
      </c>
      <c r="T14" s="6"/>
      <c r="U14" s="6"/>
    </row>
    <row r="15" spans="1:21" ht="12.75">
      <c r="A15" s="33">
        <v>5.1</v>
      </c>
      <c r="B15" s="33" t="s">
        <v>100</v>
      </c>
      <c r="C15" s="2">
        <f>'Data Page'!I10*'Leverage Factors'!C17</f>
        <v>8941.023370150124</v>
      </c>
      <c r="D15" s="2">
        <f>'Data Page'!L10*'Leverage Factors'!D17</f>
        <v>7899.661839723005</v>
      </c>
      <c r="E15" s="2">
        <f>'Data Page'!O10*'Leverage Factors'!E17</f>
        <v>1654.85465597768</v>
      </c>
      <c r="F15" s="2">
        <f>+C15+D15+E15</f>
        <v>18495.53986585081</v>
      </c>
      <c r="G15" s="5">
        <f t="shared" si="4"/>
        <v>0.027061904572590667</v>
      </c>
      <c r="H15" s="2">
        <f t="shared" si="5"/>
        <v>10862.350814487596</v>
      </c>
      <c r="I15" s="2"/>
      <c r="J15" s="2">
        <f>'Data Page'!I29*'Leverage Factors'!J17</f>
        <v>9425.853128654851</v>
      </c>
      <c r="K15" s="2">
        <f>'Data Page'!L29*'Leverage Factors'!K17</f>
        <v>10272.481045063641</v>
      </c>
      <c r="L15" s="2">
        <f>'Data Page'!O29*'Leverage Factors'!L17</f>
        <v>1756.4928793396502</v>
      </c>
      <c r="M15" s="2">
        <f>+J15+K15+L15</f>
        <v>21454.827053058143</v>
      </c>
      <c r="N15" s="5">
        <f t="shared" si="6"/>
        <v>0.02915093670039191</v>
      </c>
      <c r="O15" s="2">
        <f t="shared" si="7"/>
        <v>12789.390458562943</v>
      </c>
      <c r="P15" s="2"/>
      <c r="Q15" s="2">
        <f>(H15+O15)/2</f>
        <v>11825.87063652527</v>
      </c>
      <c r="R15" s="2">
        <f>'Data Page'!F29*'Leverage Factors'!R17</f>
        <v>17195.094481493983</v>
      </c>
      <c r="S15" s="6">
        <f>R15/Q15</f>
        <v>1.45402355648855</v>
      </c>
      <c r="T15" s="6"/>
      <c r="U15" s="6"/>
    </row>
    <row r="16" spans="1:21" ht="12.75">
      <c r="A16" s="33">
        <v>5.2</v>
      </c>
      <c r="B16" s="33" t="s">
        <v>101</v>
      </c>
      <c r="C16" s="2">
        <f>'Data Page'!I11*'Leverage Factors'!C17</f>
        <v>5691.976629849877</v>
      </c>
      <c r="D16" s="2">
        <f>'Data Page'!L11*'Leverage Factors'!D17</f>
        <v>16548.338160276995</v>
      </c>
      <c r="E16" s="2">
        <f>'Data Page'!O11*'Leverage Factors'!E17</f>
        <v>7485.1453440223195</v>
      </c>
      <c r="F16" s="2">
        <f>+C16+D16+E16</f>
        <v>29725.46013414919</v>
      </c>
      <c r="G16" s="5">
        <f t="shared" si="4"/>
        <v>0.043493056778080116</v>
      </c>
      <c r="H16" s="2">
        <f t="shared" si="5"/>
        <v>17457.6345670968</v>
      </c>
      <c r="I16" s="2"/>
      <c r="J16" s="2">
        <f>'Data Page'!I30*'Leverage Factors'!J17</f>
        <v>5950.146871345149</v>
      </c>
      <c r="K16" s="2">
        <f>'Data Page'!L30*'Leverage Factors'!K17</f>
        <v>16391.51895493636</v>
      </c>
      <c r="L16" s="2">
        <f>'Data Page'!O30*'Leverage Factors'!L17</f>
        <v>7982.50712066035</v>
      </c>
      <c r="M16" s="2">
        <f>+J16+K16+L16</f>
        <v>30324.17294694186</v>
      </c>
      <c r="N16" s="5">
        <f t="shared" si="6"/>
        <v>0.04120182576545346</v>
      </c>
      <c r="O16" s="2">
        <f t="shared" si="7"/>
        <v>18076.477018077396</v>
      </c>
      <c r="P16" s="2"/>
      <c r="Q16" s="2">
        <f>(H16+O16)/2</f>
        <v>17767.055792587096</v>
      </c>
      <c r="R16" s="2">
        <f>'Data Page'!F30*'Leverage Factors'!R17</f>
        <v>11679.905518506019</v>
      </c>
      <c r="S16" s="6">
        <f>R16/Q16</f>
        <v>0.6573911656977627</v>
      </c>
      <c r="T16" s="6"/>
      <c r="U16" s="6"/>
    </row>
    <row r="17" spans="1:21" ht="12.75">
      <c r="A17" s="33">
        <v>5</v>
      </c>
      <c r="B17" s="33" t="s">
        <v>37</v>
      </c>
      <c r="C17" s="2">
        <v>14633</v>
      </c>
      <c r="D17" s="2">
        <v>24448</v>
      </c>
      <c r="E17" s="2">
        <v>9140</v>
      </c>
      <c r="F17" s="2">
        <f t="shared" si="0"/>
        <v>48221</v>
      </c>
      <c r="G17" s="5">
        <f t="shared" si="4"/>
        <v>0.07055496135067078</v>
      </c>
      <c r="H17" s="2">
        <f t="shared" si="5"/>
        <v>28319.985381584396</v>
      </c>
      <c r="I17" s="2"/>
      <c r="J17" s="2">
        <v>15376</v>
      </c>
      <c r="K17" s="2">
        <v>26664</v>
      </c>
      <c r="L17" s="2">
        <v>9739</v>
      </c>
      <c r="M17" s="2">
        <f t="shared" si="1"/>
        <v>51779</v>
      </c>
      <c r="N17" s="5">
        <f t="shared" si="6"/>
        <v>0.07035276246584538</v>
      </c>
      <c r="O17" s="2">
        <f t="shared" si="7"/>
        <v>30865.867476640342</v>
      </c>
      <c r="P17" s="2"/>
      <c r="Q17" s="2">
        <f t="shared" si="2"/>
        <v>29592.92642911237</v>
      </c>
      <c r="R17" s="2">
        <v>28875</v>
      </c>
      <c r="S17" s="6">
        <f t="shared" si="3"/>
        <v>0.975739931269315</v>
      </c>
      <c r="T17" s="6"/>
      <c r="U17" s="6"/>
    </row>
    <row r="18" spans="1:21" ht="12.75">
      <c r="A18" s="33">
        <v>6</v>
      </c>
      <c r="B18" s="33" t="s">
        <v>49</v>
      </c>
      <c r="C18" s="2">
        <v>595</v>
      </c>
      <c r="D18" s="2">
        <v>7005</v>
      </c>
      <c r="E18" s="2">
        <v>109</v>
      </c>
      <c r="F18" s="2">
        <f t="shared" si="0"/>
        <v>7709</v>
      </c>
      <c r="G18" s="5">
        <f t="shared" si="4"/>
        <v>0.011279488128664297</v>
      </c>
      <c r="H18" s="2">
        <f t="shared" si="5"/>
        <v>4527.462460476433</v>
      </c>
      <c r="I18" s="2"/>
      <c r="J18" s="2">
        <v>690</v>
      </c>
      <c r="K18" s="2">
        <v>7411</v>
      </c>
      <c r="L18" s="2">
        <v>104</v>
      </c>
      <c r="M18" s="2">
        <f t="shared" si="1"/>
        <v>8205</v>
      </c>
      <c r="N18" s="5">
        <f t="shared" si="6"/>
        <v>0.011148234149602372</v>
      </c>
      <c r="O18" s="2">
        <f t="shared" si="7"/>
        <v>4891.064768455049</v>
      </c>
      <c r="P18" s="2"/>
      <c r="Q18" s="2">
        <f t="shared" si="2"/>
        <v>4709.263614465741</v>
      </c>
      <c r="R18" s="2">
        <v>4321</v>
      </c>
      <c r="S18" s="6">
        <f t="shared" si="3"/>
        <v>0.9175532214265757</v>
      </c>
      <c r="T18" s="6"/>
      <c r="U18" s="6"/>
    </row>
    <row r="19" spans="1:21" ht="12.75">
      <c r="A19" s="33">
        <v>8</v>
      </c>
      <c r="B19" s="33" t="s">
        <v>50</v>
      </c>
      <c r="C19" s="2">
        <v>1072</v>
      </c>
      <c r="D19" s="2">
        <v>2533</v>
      </c>
      <c r="E19" s="2">
        <v>282</v>
      </c>
      <c r="F19" s="2">
        <f t="shared" si="0"/>
        <v>3887</v>
      </c>
      <c r="G19" s="5">
        <f t="shared" si="4"/>
        <v>0.005687296712429384</v>
      </c>
      <c r="H19" s="2">
        <f t="shared" si="5"/>
        <v>2282.818340105318</v>
      </c>
      <c r="I19" s="2"/>
      <c r="J19" s="2">
        <v>1071</v>
      </c>
      <c r="K19" s="2">
        <v>3161</v>
      </c>
      <c r="L19" s="2">
        <v>326</v>
      </c>
      <c r="M19" s="2">
        <f t="shared" si="1"/>
        <v>4558</v>
      </c>
      <c r="N19" s="5">
        <f t="shared" si="6"/>
        <v>0.0061930105123568086</v>
      </c>
      <c r="O19" s="2">
        <f t="shared" si="7"/>
        <v>2717.0595020863025</v>
      </c>
      <c r="P19" s="2"/>
      <c r="Q19" s="2">
        <f t="shared" si="2"/>
        <v>2499.93892109581</v>
      </c>
      <c r="R19" s="2">
        <v>2876</v>
      </c>
      <c r="S19" s="6">
        <f t="shared" si="3"/>
        <v>1.150428106755244</v>
      </c>
      <c r="T19" s="6"/>
      <c r="U19" s="6"/>
    </row>
    <row r="20" spans="1:21" ht="12.75">
      <c r="A20" s="33">
        <v>9</v>
      </c>
      <c r="B20" s="33" t="s">
        <v>51</v>
      </c>
      <c r="C20" s="2">
        <v>4090</v>
      </c>
      <c r="D20" s="2">
        <v>2327</v>
      </c>
      <c r="E20" s="2">
        <v>348</v>
      </c>
      <c r="F20" s="2">
        <f t="shared" si="0"/>
        <v>6765</v>
      </c>
      <c r="G20" s="5">
        <f t="shared" si="4"/>
        <v>0.009898266596239975</v>
      </c>
      <c r="H20" s="2">
        <f t="shared" si="5"/>
        <v>3973.0553307981672</v>
      </c>
      <c r="I20" s="2"/>
      <c r="J20" s="2">
        <v>4494</v>
      </c>
      <c r="K20" s="2">
        <v>3047</v>
      </c>
      <c r="L20" s="2">
        <v>394</v>
      </c>
      <c r="M20" s="2">
        <f t="shared" si="1"/>
        <v>7935</v>
      </c>
      <c r="N20" s="5">
        <f t="shared" si="6"/>
        <v>0.010781381837549644</v>
      </c>
      <c r="O20" s="2">
        <f t="shared" si="7"/>
        <v>4730.1156535881555</v>
      </c>
      <c r="P20" s="2"/>
      <c r="Q20" s="2">
        <f t="shared" si="2"/>
        <v>4351.585492193161</v>
      </c>
      <c r="R20" s="2">
        <v>7964</v>
      </c>
      <c r="S20" s="6">
        <f t="shared" si="3"/>
        <v>1.8301375474037196</v>
      </c>
      <c r="T20" s="6"/>
      <c r="U20" s="6"/>
    </row>
    <row r="21" spans="1:21" ht="12.75">
      <c r="A21" s="33">
        <v>10</v>
      </c>
      <c r="B21" s="33" t="s">
        <v>52</v>
      </c>
      <c r="C21" s="2">
        <v>10060</v>
      </c>
      <c r="D21" s="2">
        <v>576</v>
      </c>
      <c r="E21" s="2">
        <v>5</v>
      </c>
      <c r="F21" s="2">
        <f t="shared" si="0"/>
        <v>10641</v>
      </c>
      <c r="G21" s="5">
        <f t="shared" si="4"/>
        <v>0.01556946856623645</v>
      </c>
      <c r="H21" s="2">
        <f t="shared" si="5"/>
        <v>6249.4134183330825</v>
      </c>
      <c r="I21" s="2"/>
      <c r="J21" s="2">
        <v>10621</v>
      </c>
      <c r="K21" s="2">
        <v>613</v>
      </c>
      <c r="L21" s="2">
        <v>-29</v>
      </c>
      <c r="M21" s="2">
        <f t="shared" si="1"/>
        <v>11205</v>
      </c>
      <c r="N21" s="5">
        <f t="shared" si="6"/>
        <v>0.01522437095018825</v>
      </c>
      <c r="O21" s="2">
        <f t="shared" si="7"/>
        <v>6679.3882669760915</v>
      </c>
      <c r="P21" s="2"/>
      <c r="Q21" s="2">
        <f t="shared" si="2"/>
        <v>6464.400842654587</v>
      </c>
      <c r="R21" s="2">
        <v>2330</v>
      </c>
      <c r="S21" s="6">
        <f t="shared" si="3"/>
        <v>0.3604355696239889</v>
      </c>
      <c r="T21" s="6"/>
      <c r="U21" s="6"/>
    </row>
    <row r="22" spans="1:21" ht="12.75">
      <c r="A22" s="33">
        <v>11.1</v>
      </c>
      <c r="B22" s="33" t="s">
        <v>53</v>
      </c>
      <c r="C22" s="2">
        <v>846</v>
      </c>
      <c r="D22" s="2">
        <v>8449</v>
      </c>
      <c r="E22" s="2">
        <v>2530</v>
      </c>
      <c r="F22" s="2">
        <f t="shared" si="0"/>
        <v>11825</v>
      </c>
      <c r="G22" s="5">
        <f t="shared" si="4"/>
        <v>0.01730184811537882</v>
      </c>
      <c r="H22" s="2">
        <f t="shared" si="5"/>
        <v>6944.771513183789</v>
      </c>
      <c r="I22" s="2"/>
      <c r="J22" s="2">
        <v>953</v>
      </c>
      <c r="K22" s="2">
        <v>8754</v>
      </c>
      <c r="L22" s="2">
        <v>2712</v>
      </c>
      <c r="M22" s="2">
        <f t="shared" si="1"/>
        <v>12419</v>
      </c>
      <c r="N22" s="5">
        <f t="shared" si="6"/>
        <v>0.016873847642158667</v>
      </c>
      <c r="O22" s="2">
        <f t="shared" si="7"/>
        <v>7403.063176044272</v>
      </c>
      <c r="P22" s="2"/>
      <c r="Q22" s="2">
        <f t="shared" si="2"/>
        <v>7173.91734461403</v>
      </c>
      <c r="R22" s="2">
        <v>2153</v>
      </c>
      <c r="S22" s="6">
        <f t="shared" si="3"/>
        <v>0.3001149715805424</v>
      </c>
      <c r="T22" s="6"/>
      <c r="U22" s="6"/>
    </row>
    <row r="23" spans="1:21" ht="12.75">
      <c r="A23" s="33">
        <v>11.2</v>
      </c>
      <c r="B23" s="33" t="s">
        <v>54</v>
      </c>
      <c r="C23" s="2">
        <v>3243</v>
      </c>
      <c r="D23" s="2">
        <v>11781</v>
      </c>
      <c r="E23" s="2">
        <v>3876</v>
      </c>
      <c r="F23" s="2">
        <f t="shared" si="0"/>
        <v>18900</v>
      </c>
      <c r="G23" s="5">
        <f t="shared" si="4"/>
        <v>0.02765369381654627</v>
      </c>
      <c r="H23" s="2">
        <f t="shared" si="5"/>
        <v>11099.888507329691</v>
      </c>
      <c r="I23" s="2"/>
      <c r="J23" s="2">
        <v>3480</v>
      </c>
      <c r="K23" s="2">
        <v>12505</v>
      </c>
      <c r="L23" s="2">
        <v>4326</v>
      </c>
      <c r="M23" s="2">
        <f t="shared" si="1"/>
        <v>20311</v>
      </c>
      <c r="N23" s="5">
        <f t="shared" si="6"/>
        <v>0.02759680485223325</v>
      </c>
      <c r="O23" s="2">
        <f t="shared" si="7"/>
        <v>12107.546192820293</v>
      </c>
      <c r="P23" s="2"/>
      <c r="Q23" s="2">
        <f t="shared" si="2"/>
        <v>11603.717350074992</v>
      </c>
      <c r="R23" s="2">
        <v>7153</v>
      </c>
      <c r="S23" s="6">
        <f t="shared" si="3"/>
        <v>0.6164403858004842</v>
      </c>
      <c r="T23" s="6"/>
      <c r="U23" s="6"/>
    </row>
    <row r="24" spans="1:21" ht="12.75">
      <c r="A24" s="33">
        <v>12</v>
      </c>
      <c r="B24" s="33" t="s">
        <v>55</v>
      </c>
      <c r="C24" s="2">
        <v>829</v>
      </c>
      <c r="D24" s="2">
        <v>321</v>
      </c>
      <c r="E24" s="2">
        <v>43</v>
      </c>
      <c r="F24" s="2">
        <f t="shared" si="0"/>
        <v>1193</v>
      </c>
      <c r="G24" s="5">
        <f t="shared" si="4"/>
        <v>0.0017455479747692966</v>
      </c>
      <c r="H24" s="2">
        <f t="shared" si="5"/>
        <v>700.6437560446732</v>
      </c>
      <c r="I24" s="2"/>
      <c r="J24" s="2">
        <v>894</v>
      </c>
      <c r="K24" s="2">
        <v>348</v>
      </c>
      <c r="L24" s="2">
        <v>37</v>
      </c>
      <c r="M24" s="2">
        <f t="shared" si="1"/>
        <v>1279</v>
      </c>
      <c r="N24" s="5">
        <f t="shared" si="6"/>
        <v>0.0017377929893164455</v>
      </c>
      <c r="O24" s="2">
        <f t="shared" si="7"/>
        <v>762.4219182028041</v>
      </c>
      <c r="P24" s="2"/>
      <c r="Q24" s="2">
        <f t="shared" si="2"/>
        <v>731.5328371237387</v>
      </c>
      <c r="R24" s="2">
        <v>1407</v>
      </c>
      <c r="S24" s="14">
        <v>1</v>
      </c>
      <c r="T24" s="14"/>
      <c r="U24" s="14"/>
    </row>
    <row r="25" spans="1:21" ht="12.75">
      <c r="A25" s="33">
        <v>13</v>
      </c>
      <c r="B25" s="33" t="s">
        <v>56</v>
      </c>
      <c r="C25" s="2">
        <v>1256</v>
      </c>
      <c r="D25" s="2">
        <v>2653</v>
      </c>
      <c r="E25" s="2">
        <v>162</v>
      </c>
      <c r="F25" s="2">
        <f t="shared" si="0"/>
        <v>4071</v>
      </c>
      <c r="G25" s="5">
        <f t="shared" si="4"/>
        <v>0.0059565178585798875</v>
      </c>
      <c r="H25" s="2">
        <f t="shared" si="5"/>
        <v>2390.8807467375223</v>
      </c>
      <c r="I25" s="2"/>
      <c r="J25" s="2">
        <v>1420</v>
      </c>
      <c r="K25" s="2">
        <v>2472</v>
      </c>
      <c r="L25" s="2">
        <v>183</v>
      </c>
      <c r="M25" s="2">
        <f t="shared" si="1"/>
        <v>4075</v>
      </c>
      <c r="N25" s="5">
        <f t="shared" si="6"/>
        <v>0.0055367524874624825</v>
      </c>
      <c r="O25" s="2">
        <f t="shared" si="7"/>
        <v>2429.139418824415</v>
      </c>
      <c r="P25" s="2"/>
      <c r="Q25" s="2">
        <f t="shared" si="2"/>
        <v>2410.0100827809683</v>
      </c>
      <c r="R25" s="2">
        <v>6168</v>
      </c>
      <c r="S25" s="6">
        <f t="shared" si="3"/>
        <v>2.5593253920674877</v>
      </c>
      <c r="T25" s="6"/>
      <c r="U25" s="6"/>
    </row>
    <row r="26" spans="1:21" ht="12.75">
      <c r="A26" s="33">
        <v>14</v>
      </c>
      <c r="B26" s="33" t="s">
        <v>57</v>
      </c>
      <c r="C26" s="2">
        <v>103</v>
      </c>
      <c r="D26" s="2">
        <v>56</v>
      </c>
      <c r="E26" s="2">
        <v>4</v>
      </c>
      <c r="F26" s="2">
        <f t="shared" si="0"/>
        <v>163</v>
      </c>
      <c r="G26" s="5">
        <f t="shared" si="4"/>
        <v>0.00023849481968767422</v>
      </c>
      <c r="H26" s="2">
        <f t="shared" si="5"/>
        <v>95.72919717961587</v>
      </c>
      <c r="I26" s="2"/>
      <c r="J26" s="2">
        <v>124</v>
      </c>
      <c r="K26" s="2">
        <v>100</v>
      </c>
      <c r="L26" s="2">
        <v>4</v>
      </c>
      <c r="M26" s="2">
        <f t="shared" si="1"/>
        <v>228</v>
      </c>
      <c r="N26" s="5">
        <f t="shared" si="6"/>
        <v>0.00030978639684452663</v>
      </c>
      <c r="O26" s="2">
        <f t="shared" si="7"/>
        <v>135.91258588759916</v>
      </c>
      <c r="P26" s="2"/>
      <c r="Q26" s="2">
        <f t="shared" si="2"/>
        <v>115.82089153360752</v>
      </c>
      <c r="R26" s="2">
        <v>281</v>
      </c>
      <c r="S26" s="6">
        <f t="shared" si="3"/>
        <v>2.4261598773694706</v>
      </c>
      <c r="T26" s="6"/>
      <c r="U26" s="6"/>
    </row>
    <row r="27" spans="1:21" ht="12.75">
      <c r="A27" s="33">
        <v>15</v>
      </c>
      <c r="B27" s="33" t="s">
        <v>58</v>
      </c>
      <c r="C27" s="2">
        <v>4199</v>
      </c>
      <c r="D27" s="2">
        <v>1798</v>
      </c>
      <c r="E27" s="2">
        <v>155</v>
      </c>
      <c r="F27" s="2">
        <f t="shared" si="0"/>
        <v>6152</v>
      </c>
      <c r="G27" s="5">
        <f t="shared" si="4"/>
        <v>0.009001350495205961</v>
      </c>
      <c r="H27" s="2">
        <f t="shared" si="5"/>
        <v>3613.0430739202257</v>
      </c>
      <c r="I27" s="2"/>
      <c r="J27" s="2">
        <v>4831</v>
      </c>
      <c r="K27" s="2">
        <v>1971</v>
      </c>
      <c r="L27" s="2">
        <v>155</v>
      </c>
      <c r="M27" s="2">
        <f t="shared" si="1"/>
        <v>6957</v>
      </c>
      <c r="N27" s="5">
        <f t="shared" si="6"/>
        <v>0.009452561240558648</v>
      </c>
      <c r="O27" s="2">
        <f t="shared" si="7"/>
        <v>4147.122193070296</v>
      </c>
      <c r="P27" s="2"/>
      <c r="Q27" s="2">
        <f t="shared" si="2"/>
        <v>3880.082633495261</v>
      </c>
      <c r="R27" s="2">
        <v>2262</v>
      </c>
      <c r="S27" s="6">
        <f t="shared" si="3"/>
        <v>0.5829772748840513</v>
      </c>
      <c r="T27" s="6"/>
      <c r="U27" s="6"/>
    </row>
    <row r="28" spans="1:21" ht="12.75">
      <c r="A28" s="33">
        <v>16</v>
      </c>
      <c r="B28" s="33" t="s">
        <v>59</v>
      </c>
      <c r="C28" s="2">
        <v>11086</v>
      </c>
      <c r="D28" s="2">
        <v>99142</v>
      </c>
      <c r="E28" s="2">
        <v>12503</v>
      </c>
      <c r="F28" s="2">
        <f t="shared" si="0"/>
        <v>122731</v>
      </c>
      <c r="G28" s="5">
        <f t="shared" si="4"/>
        <v>0.17957489395759474</v>
      </c>
      <c r="H28" s="2">
        <f t="shared" si="5"/>
        <v>72079.387110745</v>
      </c>
      <c r="I28" s="2"/>
      <c r="J28" s="2">
        <v>12369</v>
      </c>
      <c r="K28" s="2">
        <v>109337</v>
      </c>
      <c r="L28" s="2">
        <v>14497</v>
      </c>
      <c r="M28" s="2">
        <f t="shared" si="1"/>
        <v>136203</v>
      </c>
      <c r="N28" s="5">
        <f t="shared" si="6"/>
        <v>0.18506068688339938</v>
      </c>
      <c r="O28" s="2">
        <f t="shared" si="7"/>
        <v>81191.67515635381</v>
      </c>
      <c r="P28" s="2"/>
      <c r="Q28" s="2">
        <f t="shared" si="2"/>
        <v>76635.5311335494</v>
      </c>
      <c r="R28" s="2">
        <v>48135</v>
      </c>
      <c r="S28" s="6">
        <f t="shared" si="3"/>
        <v>0.6281029085075072</v>
      </c>
      <c r="T28" s="6"/>
      <c r="U28" s="6"/>
    </row>
    <row r="29" spans="1:21" ht="12.75">
      <c r="A29" s="33">
        <v>17.1</v>
      </c>
      <c r="B29" s="33" t="s">
        <v>60</v>
      </c>
      <c r="C29" s="2">
        <v>14223</v>
      </c>
      <c r="D29" s="2">
        <v>55011</v>
      </c>
      <c r="E29" s="2">
        <v>13045</v>
      </c>
      <c r="F29" s="2">
        <f t="shared" si="0"/>
        <v>82279</v>
      </c>
      <c r="G29" s="5">
        <f t="shared" si="4"/>
        <v>0.12038721023976777</v>
      </c>
      <c r="H29" s="2">
        <f t="shared" si="5"/>
        <v>48322.10193093015</v>
      </c>
      <c r="I29" s="2"/>
      <c r="J29" s="2">
        <v>14308</v>
      </c>
      <c r="K29" s="2">
        <v>60918</v>
      </c>
      <c r="L29" s="2">
        <v>15363</v>
      </c>
      <c r="M29" s="2">
        <f t="shared" si="1"/>
        <v>90589</v>
      </c>
      <c r="N29" s="5">
        <f t="shared" si="6"/>
        <v>0.123084385542758</v>
      </c>
      <c r="O29" s="2">
        <f t="shared" si="7"/>
        <v>54000.81246917421</v>
      </c>
      <c r="P29" s="2"/>
      <c r="Q29" s="2">
        <f t="shared" si="2"/>
        <v>51161.45720005218</v>
      </c>
      <c r="R29" s="2">
        <v>23578</v>
      </c>
      <c r="S29" s="6">
        <f t="shared" si="3"/>
        <v>0.46085473890638035</v>
      </c>
      <c r="T29" s="6"/>
      <c r="U29" s="6"/>
    </row>
    <row r="30" spans="1:21" ht="12.75">
      <c r="A30" s="33">
        <v>17.2</v>
      </c>
      <c r="B30" s="33" t="s">
        <v>61</v>
      </c>
      <c r="C30" s="2">
        <v>7847</v>
      </c>
      <c r="D30" s="2">
        <v>20335</v>
      </c>
      <c r="E30" s="2">
        <v>4977</v>
      </c>
      <c r="F30" s="2">
        <f t="shared" si="0"/>
        <v>33159</v>
      </c>
      <c r="G30" s="5">
        <f t="shared" si="4"/>
        <v>0.048516869484807296</v>
      </c>
      <c r="H30" s="2">
        <f t="shared" si="5"/>
        <v>19474.137725637316</v>
      </c>
      <c r="I30" s="2"/>
      <c r="J30" s="2">
        <v>8435</v>
      </c>
      <c r="K30" s="2">
        <v>23775</v>
      </c>
      <c r="L30" s="2">
        <v>6139</v>
      </c>
      <c r="M30" s="2">
        <f t="shared" si="1"/>
        <v>38349</v>
      </c>
      <c r="N30" s="5">
        <f t="shared" si="6"/>
        <v>0.05210525672188926</v>
      </c>
      <c r="O30" s="2">
        <f t="shared" si="7"/>
        <v>22860.139281594475</v>
      </c>
      <c r="P30" s="2"/>
      <c r="Q30" s="2">
        <f t="shared" si="2"/>
        <v>21167.138503615897</v>
      </c>
      <c r="R30" s="2">
        <v>15377</v>
      </c>
      <c r="S30" s="6">
        <f t="shared" si="3"/>
        <v>0.726456247138611</v>
      </c>
      <c r="T30" s="6"/>
      <c r="U30" s="6"/>
    </row>
    <row r="31" spans="1:21" ht="12.75">
      <c r="A31" s="33">
        <v>18.1</v>
      </c>
      <c r="B31" s="33" t="s">
        <v>62</v>
      </c>
      <c r="C31" s="2">
        <v>1318</v>
      </c>
      <c r="D31" s="2">
        <v>10543</v>
      </c>
      <c r="E31" s="2">
        <v>4199</v>
      </c>
      <c r="F31" s="2">
        <f t="shared" si="0"/>
        <v>16060</v>
      </c>
      <c r="G31" s="5">
        <f t="shared" si="4"/>
        <v>0.02349832395204937</v>
      </c>
      <c r="H31" s="2">
        <f t="shared" si="5"/>
        <v>9431.968752789146</v>
      </c>
      <c r="I31" s="2"/>
      <c r="J31" s="2">
        <v>1370</v>
      </c>
      <c r="K31" s="2">
        <v>10816</v>
      </c>
      <c r="L31" s="2">
        <v>4732</v>
      </c>
      <c r="M31" s="2">
        <f t="shared" si="1"/>
        <v>16918</v>
      </c>
      <c r="N31" s="5">
        <f t="shared" si="6"/>
        <v>0.022986694130770622</v>
      </c>
      <c r="O31" s="2">
        <f t="shared" si="7"/>
        <v>10084.952315992996</v>
      </c>
      <c r="P31" s="2"/>
      <c r="Q31" s="2">
        <f t="shared" si="2"/>
        <v>9758.46053439107</v>
      </c>
      <c r="R31" s="2">
        <v>2936</v>
      </c>
      <c r="S31" s="6">
        <f t="shared" si="3"/>
        <v>0.30086712854480047</v>
      </c>
      <c r="T31" s="6"/>
      <c r="U31" s="6"/>
    </row>
    <row r="32" spans="1:21" ht="12.75">
      <c r="A32" s="33">
        <v>18.2</v>
      </c>
      <c r="B32" s="33" t="s">
        <v>63</v>
      </c>
      <c r="C32" s="2">
        <v>184</v>
      </c>
      <c r="D32" s="2">
        <v>533</v>
      </c>
      <c r="E32" s="2">
        <v>234</v>
      </c>
      <c r="F32" s="2">
        <f t="shared" si="0"/>
        <v>951</v>
      </c>
      <c r="G32" s="5">
        <f t="shared" si="4"/>
        <v>0.001391463641245265</v>
      </c>
      <c r="H32" s="2">
        <f t="shared" si="5"/>
        <v>558.5181994957957</v>
      </c>
      <c r="I32" s="2"/>
      <c r="J32" s="2">
        <v>207</v>
      </c>
      <c r="K32" s="2">
        <v>689</v>
      </c>
      <c r="L32" s="2">
        <v>259</v>
      </c>
      <c r="M32" s="2">
        <f t="shared" si="1"/>
        <v>1155</v>
      </c>
      <c r="N32" s="5">
        <f t="shared" si="6"/>
        <v>0.0015693126682255626</v>
      </c>
      <c r="O32" s="2">
        <f t="shared" si="7"/>
        <v>688.504546930601</v>
      </c>
      <c r="P32" s="2"/>
      <c r="Q32" s="2">
        <f t="shared" si="2"/>
        <v>623.5113732131983</v>
      </c>
      <c r="R32" s="2">
        <v>512</v>
      </c>
      <c r="S32" s="6">
        <f t="shared" si="3"/>
        <v>0.8211558313065942</v>
      </c>
      <c r="T32" s="6"/>
      <c r="U32" s="6"/>
    </row>
    <row r="33" spans="1:21" ht="12.75">
      <c r="A33" s="33">
        <v>19.2</v>
      </c>
      <c r="B33" s="33" t="s">
        <v>64</v>
      </c>
      <c r="C33" s="2">
        <v>28778</v>
      </c>
      <c r="D33" s="2">
        <v>66930</v>
      </c>
      <c r="E33" s="2">
        <v>15570</v>
      </c>
      <c r="F33" s="2">
        <f t="shared" si="0"/>
        <v>111278</v>
      </c>
      <c r="G33" s="5">
        <f t="shared" si="4"/>
        <v>0.1628173407681289</v>
      </c>
      <c r="H33" s="2">
        <f t="shared" si="5"/>
        <v>65353.089593578494</v>
      </c>
      <c r="I33" s="2"/>
      <c r="J33" s="2">
        <v>29350</v>
      </c>
      <c r="K33" s="2">
        <v>68776</v>
      </c>
      <c r="L33" s="2">
        <v>16082</v>
      </c>
      <c r="M33" s="2">
        <f t="shared" si="1"/>
        <v>114208</v>
      </c>
      <c r="N33" s="5">
        <f t="shared" si="6"/>
        <v>0.1551758105737706</v>
      </c>
      <c r="O33" s="2">
        <f t="shared" si="7"/>
        <v>68080.28337303038</v>
      </c>
      <c r="P33" s="2"/>
      <c r="Q33" s="2">
        <f t="shared" si="2"/>
        <v>66716.68648330444</v>
      </c>
      <c r="R33" s="2">
        <v>94162</v>
      </c>
      <c r="S33" s="6">
        <f t="shared" si="3"/>
        <v>1.4113710521814304</v>
      </c>
      <c r="T33" s="6"/>
      <c r="U33" s="6"/>
    </row>
    <row r="34" spans="1:21" ht="12.75">
      <c r="A34" s="33">
        <v>19.4</v>
      </c>
      <c r="B34" s="33" t="s">
        <v>65</v>
      </c>
      <c r="C34" s="2">
        <v>9115</v>
      </c>
      <c r="D34" s="2">
        <v>20970</v>
      </c>
      <c r="E34" s="2">
        <v>3676</v>
      </c>
      <c r="F34" s="2">
        <f t="shared" si="0"/>
        <v>33761</v>
      </c>
      <c r="G34" s="5">
        <f t="shared" si="4"/>
        <v>0.0493976908434084</v>
      </c>
      <c r="H34" s="2">
        <f t="shared" si="5"/>
        <v>19827.689729944854</v>
      </c>
      <c r="I34" s="2"/>
      <c r="J34" s="2">
        <v>9376</v>
      </c>
      <c r="K34" s="2">
        <v>21873</v>
      </c>
      <c r="L34" s="2">
        <v>3844</v>
      </c>
      <c r="M34" s="2">
        <f t="shared" si="1"/>
        <v>35093</v>
      </c>
      <c r="N34" s="5">
        <f t="shared" si="6"/>
        <v>0.047681289580986726</v>
      </c>
      <c r="O34" s="2">
        <f t="shared" si="7"/>
        <v>20919.212177866306</v>
      </c>
      <c r="P34" s="2"/>
      <c r="Q34" s="2">
        <f t="shared" si="2"/>
        <v>20373.45095390558</v>
      </c>
      <c r="R34" s="2">
        <v>19393</v>
      </c>
      <c r="S34" s="6">
        <f t="shared" si="3"/>
        <v>0.9518760490736781</v>
      </c>
      <c r="T34" s="6"/>
      <c r="U34" s="6"/>
    </row>
    <row r="35" spans="1:21" ht="12.75">
      <c r="A35" s="33">
        <v>21.1</v>
      </c>
      <c r="B35" s="33" t="s">
        <v>102</v>
      </c>
      <c r="C35" s="2">
        <f>'Data Page'!I14*'Leverage Factors'!C37</f>
        <v>20177.84373183875</v>
      </c>
      <c r="D35" s="2">
        <f>'Data Page'!L14*'Leverage Factors'!D37</f>
        <v>3085.480732374338</v>
      </c>
      <c r="E35" s="2">
        <f>'Data Page'!O14*'Leverage Factors'!E37</f>
        <v>1266.4483557016708</v>
      </c>
      <c r="F35" s="2">
        <f>+C35+D35+E35</f>
        <v>24529.77281991476</v>
      </c>
      <c r="G35" s="5">
        <f t="shared" si="4"/>
        <v>0.03589094322493977</v>
      </c>
      <c r="H35" s="2">
        <f t="shared" si="5"/>
        <v>14406.22981011535</v>
      </c>
      <c r="I35" s="2"/>
      <c r="J35" s="2">
        <f>'Data Page'!I33*'Leverage Factors'!J37</f>
        <v>20294.545888905697</v>
      </c>
      <c r="K35" s="2">
        <f>'Data Page'!L33*'Leverage Factors'!K37</f>
        <v>3052.8140868797095</v>
      </c>
      <c r="L35" s="2">
        <f>'Data Page'!O33*'Leverage Factors'!L37</f>
        <v>1237.6079153104372</v>
      </c>
      <c r="M35" s="2">
        <f>+J35+K35+L35</f>
        <v>24584.967891095843</v>
      </c>
      <c r="N35" s="5">
        <f t="shared" si="6"/>
        <v>0.03340389745403931</v>
      </c>
      <c r="O35" s="2">
        <f t="shared" si="7"/>
        <v>14655.291930010666</v>
      </c>
      <c r="P35" s="2"/>
      <c r="Q35" s="2">
        <f>(H35+O35)/2</f>
        <v>14530.760870063008</v>
      </c>
      <c r="R35" s="2">
        <f>'Data Page'!F33*'Leverage Factors'!R37</f>
        <v>64193.63971208094</v>
      </c>
      <c r="S35" s="6">
        <f>R35/Q35</f>
        <v>4.417775523671018</v>
      </c>
      <c r="T35" s="6"/>
      <c r="U35" s="6"/>
    </row>
    <row r="36" spans="1:21" ht="12.75">
      <c r="A36" s="33">
        <v>21.2</v>
      </c>
      <c r="B36" s="33" t="s">
        <v>103</v>
      </c>
      <c r="C36" s="2">
        <f>'Data Page'!I15*'Leverage Factors'!C37</f>
        <v>3358.156268161247</v>
      </c>
      <c r="D36" s="2">
        <f>'Data Page'!L15*'Leverage Factors'!D37</f>
        <v>860.5192676256621</v>
      </c>
      <c r="E36" s="2">
        <f>'Data Page'!O15*'Leverage Factors'!E37</f>
        <v>421.5516442983291</v>
      </c>
      <c r="F36" s="2">
        <f>+C36+D36+E36</f>
        <v>4640.227180085239</v>
      </c>
      <c r="G36" s="5">
        <f t="shared" si="4"/>
        <v>0.006789387390332969</v>
      </c>
      <c r="H36" s="2">
        <f t="shared" si="5"/>
        <v>2725.18541521836</v>
      </c>
      <c r="I36" s="2"/>
      <c r="J36" s="2">
        <f>'Data Page'!I34*'Leverage Factors'!J37</f>
        <v>3421.4541110943046</v>
      </c>
      <c r="K36" s="2">
        <f>'Data Page'!L34*'Leverage Factors'!K37</f>
        <v>831.1859131202901</v>
      </c>
      <c r="L36" s="2">
        <f>'Data Page'!O34*'Leverage Factors'!L37</f>
        <v>577.3920846895628</v>
      </c>
      <c r="M36" s="2">
        <f>+J36+K36+L36</f>
        <v>4830.032108904157</v>
      </c>
      <c r="N36" s="5">
        <f t="shared" si="6"/>
        <v>0.006562623875705215</v>
      </c>
      <c r="O36" s="2">
        <f t="shared" si="7"/>
        <v>2879.219972988149</v>
      </c>
      <c r="P36" s="2"/>
      <c r="Q36" s="2">
        <f>(H36+O36)/2</f>
        <v>2802.2026941032545</v>
      </c>
      <c r="R36" s="2">
        <f>'Data Page'!F34*'Leverage Factors'!R37</f>
        <v>7405.360287919057</v>
      </c>
      <c r="S36" s="6">
        <f>R36/Q36</f>
        <v>2.642692587335792</v>
      </c>
      <c r="T36" s="6"/>
      <c r="U36" s="6"/>
    </row>
    <row r="37" spans="1:21" ht="12.75">
      <c r="A37" s="33">
        <v>21</v>
      </c>
      <c r="B37" s="33" t="s">
        <v>66</v>
      </c>
      <c r="C37" s="2">
        <v>23536</v>
      </c>
      <c r="D37" s="2">
        <v>3946</v>
      </c>
      <c r="E37" s="2">
        <v>1688</v>
      </c>
      <c r="F37" s="2">
        <f t="shared" si="0"/>
        <v>29170</v>
      </c>
      <c r="G37" s="5">
        <f t="shared" si="4"/>
        <v>0.04268033061527274</v>
      </c>
      <c r="H37" s="2">
        <f t="shared" si="5"/>
        <v>17131.41522533371</v>
      </c>
      <c r="I37" s="2"/>
      <c r="J37" s="2">
        <v>23716</v>
      </c>
      <c r="K37" s="2">
        <v>3884</v>
      </c>
      <c r="L37" s="2">
        <v>1815</v>
      </c>
      <c r="M37" s="2">
        <f t="shared" si="1"/>
        <v>29415</v>
      </c>
      <c r="N37" s="5">
        <f t="shared" si="6"/>
        <v>0.03996652132974452</v>
      </c>
      <c r="O37" s="2">
        <f t="shared" si="7"/>
        <v>17534.511902998813</v>
      </c>
      <c r="P37" s="2"/>
      <c r="Q37" s="2">
        <f t="shared" si="2"/>
        <v>17332.96356416626</v>
      </c>
      <c r="R37" s="2">
        <v>71599</v>
      </c>
      <c r="S37" s="6">
        <f t="shared" si="3"/>
        <v>4.130799660135558</v>
      </c>
      <c r="T37" s="6"/>
      <c r="U37" s="6"/>
    </row>
    <row r="38" spans="1:21" ht="12.75">
      <c r="A38" s="33">
        <v>22</v>
      </c>
      <c r="B38" s="33" t="s">
        <v>67</v>
      </c>
      <c r="C38" s="2">
        <v>767</v>
      </c>
      <c r="D38" s="2">
        <v>2211</v>
      </c>
      <c r="E38" s="2">
        <v>203</v>
      </c>
      <c r="F38" s="2">
        <f t="shared" si="0"/>
        <v>3181</v>
      </c>
      <c r="G38" s="5">
        <f t="shared" si="4"/>
        <v>0.0046543068799171266</v>
      </c>
      <c r="H38" s="2">
        <f t="shared" si="5"/>
        <v>1868.1875842230554</v>
      </c>
      <c r="I38" s="2"/>
      <c r="J38" s="2">
        <v>763</v>
      </c>
      <c r="K38" s="2">
        <v>2170</v>
      </c>
      <c r="L38" s="2">
        <v>204</v>
      </c>
      <c r="M38" s="2">
        <f t="shared" si="1"/>
        <v>3137</v>
      </c>
      <c r="N38" s="5">
        <f t="shared" si="6"/>
        <v>0.004262280381145965</v>
      </c>
      <c r="O38" s="2">
        <f t="shared" si="7"/>
        <v>1869.990271620169</v>
      </c>
      <c r="P38" s="2"/>
      <c r="Q38" s="2">
        <f t="shared" si="2"/>
        <v>1869.0889279216121</v>
      </c>
      <c r="R38" s="2">
        <v>1998</v>
      </c>
      <c r="S38" s="6">
        <f t="shared" si="3"/>
        <v>1.0689700046651789</v>
      </c>
      <c r="T38" s="6"/>
      <c r="U38" s="6"/>
    </row>
    <row r="39" spans="1:21" ht="12.75">
      <c r="A39" s="33">
        <v>23</v>
      </c>
      <c r="B39" s="33" t="s">
        <v>68</v>
      </c>
      <c r="C39" s="2">
        <v>689</v>
      </c>
      <c r="D39" s="2">
        <v>1021</v>
      </c>
      <c r="E39" s="2">
        <v>152</v>
      </c>
      <c r="F39" s="2">
        <f t="shared" si="0"/>
        <v>1862</v>
      </c>
      <c r="G39" s="5">
        <f t="shared" si="4"/>
        <v>0.002724400946370855</v>
      </c>
      <c r="H39" s="2">
        <f t="shared" si="5"/>
        <v>1093.544571462851</v>
      </c>
      <c r="I39" s="2"/>
      <c r="J39" s="2">
        <v>687</v>
      </c>
      <c r="K39" s="2">
        <v>1078</v>
      </c>
      <c r="L39" s="2">
        <v>170</v>
      </c>
      <c r="M39" s="2">
        <f t="shared" si="1"/>
        <v>1935</v>
      </c>
      <c r="N39" s="5">
        <f t="shared" si="6"/>
        <v>0.0026291082363778906</v>
      </c>
      <c r="O39" s="2">
        <f t="shared" si="7"/>
        <v>1153.468656546072</v>
      </c>
      <c r="P39" s="2"/>
      <c r="Q39" s="2">
        <f t="shared" si="2"/>
        <v>1123.5066140044614</v>
      </c>
      <c r="R39" s="2">
        <v>1220</v>
      </c>
      <c r="S39" s="6">
        <f t="shared" si="3"/>
        <v>1.085885908273928</v>
      </c>
      <c r="T39" s="6"/>
      <c r="U39" s="6"/>
    </row>
    <row r="40" spans="1:21" ht="12.75">
      <c r="A40" s="33">
        <v>24</v>
      </c>
      <c r="B40" s="33" t="s">
        <v>69</v>
      </c>
      <c r="C40" s="2">
        <v>2519</v>
      </c>
      <c r="D40" s="2">
        <v>2560</v>
      </c>
      <c r="E40" s="2">
        <v>520</v>
      </c>
      <c r="F40" s="2">
        <f t="shared" si="0"/>
        <v>5599</v>
      </c>
      <c r="G40" s="5">
        <f t="shared" si="4"/>
        <v>0.00819222389835146</v>
      </c>
      <c r="H40" s="2">
        <f t="shared" si="5"/>
        <v>3288.268558335394</v>
      </c>
      <c r="I40" s="2"/>
      <c r="J40" s="2">
        <v>2660</v>
      </c>
      <c r="K40" s="2">
        <v>2737</v>
      </c>
      <c r="L40" s="2">
        <v>559</v>
      </c>
      <c r="M40" s="2">
        <f t="shared" si="1"/>
        <v>5956</v>
      </c>
      <c r="N40" s="5">
        <f t="shared" si="6"/>
        <v>0.008092490261429826</v>
      </c>
      <c r="O40" s="2">
        <f t="shared" si="7"/>
        <v>3550.4182523971076</v>
      </c>
      <c r="P40" s="2"/>
      <c r="Q40" s="2">
        <f t="shared" si="2"/>
        <v>3419.343405366251</v>
      </c>
      <c r="R40" s="2">
        <v>3686</v>
      </c>
      <c r="S40" s="6">
        <f t="shared" si="3"/>
        <v>1.0779847365477429</v>
      </c>
      <c r="T40" s="6"/>
      <c r="U40" s="6"/>
    </row>
    <row r="41" spans="1:21" ht="12.75">
      <c r="A41" s="33">
        <v>26</v>
      </c>
      <c r="B41" s="33" t="s">
        <v>70</v>
      </c>
      <c r="C41" s="2">
        <v>64</v>
      </c>
      <c r="D41" s="2">
        <v>45</v>
      </c>
      <c r="E41" s="2">
        <v>4</v>
      </c>
      <c r="F41" s="2">
        <f t="shared" si="0"/>
        <v>113</v>
      </c>
      <c r="G41" s="5">
        <f t="shared" si="4"/>
        <v>0.00016533689953808088</v>
      </c>
      <c r="H41" s="2">
        <f t="shared" si="5"/>
        <v>66.36441276869074</v>
      </c>
      <c r="I41" s="2"/>
      <c r="J41" s="2">
        <v>69</v>
      </c>
      <c r="K41" s="2">
        <v>44</v>
      </c>
      <c r="L41" s="2">
        <v>6</v>
      </c>
      <c r="M41" s="2">
        <f t="shared" si="1"/>
        <v>119</v>
      </c>
      <c r="N41" s="5">
        <f t="shared" si="6"/>
        <v>0.0001616867597565731</v>
      </c>
      <c r="O41" s="2">
        <f t="shared" si="7"/>
        <v>70.93683210800133</v>
      </c>
      <c r="P41" s="2"/>
      <c r="Q41" s="2">
        <f t="shared" si="2"/>
        <v>68.65062243834603</v>
      </c>
      <c r="R41" s="2">
        <v>128</v>
      </c>
      <c r="S41" s="6">
        <f t="shared" si="3"/>
        <v>1.864513320544976</v>
      </c>
      <c r="T41" s="6"/>
      <c r="U41" s="6"/>
    </row>
    <row r="42" spans="1:21" ht="12.75">
      <c r="A42" s="33">
        <v>27</v>
      </c>
      <c r="B42" s="33" t="s">
        <v>79</v>
      </c>
      <c r="C42" s="2">
        <v>757</v>
      </c>
      <c r="D42" s="2">
        <v>691</v>
      </c>
      <c r="E42" s="2">
        <v>71</v>
      </c>
      <c r="F42" s="2">
        <f t="shared" si="0"/>
        <v>1519</v>
      </c>
      <c r="G42" s="5">
        <f t="shared" si="4"/>
        <v>0.002222537614144645</v>
      </c>
      <c r="H42" s="2">
        <f t="shared" si="5"/>
        <v>892.102150403905</v>
      </c>
      <c r="I42" s="2"/>
      <c r="J42" s="2">
        <v>760</v>
      </c>
      <c r="K42" s="2">
        <v>621</v>
      </c>
      <c r="L42" s="2">
        <v>74</v>
      </c>
      <c r="M42" s="2">
        <f t="shared" si="1"/>
        <v>1455</v>
      </c>
      <c r="N42" s="5">
        <f t="shared" si="6"/>
        <v>0.00197692634828415</v>
      </c>
      <c r="O42" s="2">
        <f t="shared" si="7"/>
        <v>867.3368967827053</v>
      </c>
      <c r="P42" s="2"/>
      <c r="Q42" s="2">
        <f t="shared" si="2"/>
        <v>879.7195235933051</v>
      </c>
      <c r="R42" s="2">
        <v>1581</v>
      </c>
      <c r="S42" s="6">
        <f t="shared" si="3"/>
        <v>1.7971637068394737</v>
      </c>
      <c r="T42" s="6"/>
      <c r="U42" s="6"/>
    </row>
    <row r="43" spans="1:21" ht="12.75">
      <c r="A43" s="33">
        <v>28</v>
      </c>
      <c r="B43" s="33" t="s">
        <v>76</v>
      </c>
      <c r="C43" s="2">
        <v>597</v>
      </c>
      <c r="D43" s="2">
        <v>414</v>
      </c>
      <c r="E43" s="2">
        <v>35</v>
      </c>
      <c r="F43" s="2">
        <f t="shared" si="0"/>
        <v>1046</v>
      </c>
      <c r="G43" s="5">
        <f t="shared" si="4"/>
        <v>0.0015304636895294922</v>
      </c>
      <c r="H43" s="2">
        <f t="shared" si="5"/>
        <v>614.3112898765534</v>
      </c>
      <c r="I43" s="2"/>
      <c r="J43" s="2">
        <v>750</v>
      </c>
      <c r="K43" s="2">
        <v>417</v>
      </c>
      <c r="L43" s="2">
        <v>22</v>
      </c>
      <c r="M43" s="2">
        <f t="shared" si="1"/>
        <v>1189</v>
      </c>
      <c r="N43" s="5">
        <f t="shared" si="6"/>
        <v>0.0016155088852988692</v>
      </c>
      <c r="O43" s="2">
        <f t="shared" si="7"/>
        <v>708.7722132471729</v>
      </c>
      <c r="P43" s="2"/>
      <c r="Q43" s="2">
        <f t="shared" si="2"/>
        <v>661.5417515618631</v>
      </c>
      <c r="R43" s="2">
        <v>807</v>
      </c>
      <c r="S43" s="6">
        <f t="shared" si="3"/>
        <v>1.2198776541234444</v>
      </c>
      <c r="T43" s="6"/>
      <c r="U43" s="6"/>
    </row>
    <row r="44" spans="1:21" ht="12.75">
      <c r="A44" s="33">
        <v>29</v>
      </c>
      <c r="B44" s="33" t="s">
        <v>71</v>
      </c>
      <c r="C44" s="2">
        <v>93</v>
      </c>
      <c r="D44" s="2">
        <v>975</v>
      </c>
      <c r="E44" s="2">
        <v>23</v>
      </c>
      <c r="F44" s="2">
        <f t="shared" si="0"/>
        <v>1091</v>
      </c>
      <c r="G44" s="5">
        <f t="shared" si="4"/>
        <v>0.0015963058176641262</v>
      </c>
      <c r="H44" s="2">
        <f t="shared" si="5"/>
        <v>640.7395958463859</v>
      </c>
      <c r="I44" s="2"/>
      <c r="J44" s="2">
        <v>28</v>
      </c>
      <c r="K44" s="2">
        <v>616</v>
      </c>
      <c r="L44" s="2">
        <v>20</v>
      </c>
      <c r="M44" s="2">
        <f t="shared" si="1"/>
        <v>664</v>
      </c>
      <c r="N44" s="5">
        <f t="shared" si="6"/>
        <v>0.0009021849451963407</v>
      </c>
      <c r="O44" s="2">
        <f t="shared" si="7"/>
        <v>395.8156010059906</v>
      </c>
      <c r="P44" s="2"/>
      <c r="Q44" s="2">
        <f t="shared" si="2"/>
        <v>518.2775984261882</v>
      </c>
      <c r="R44" s="2">
        <v>295</v>
      </c>
      <c r="S44" s="6">
        <f t="shared" si="3"/>
        <v>0.5691930365036088</v>
      </c>
      <c r="T44" s="6"/>
      <c r="U44" s="6"/>
    </row>
    <row r="45" spans="1:21" ht="12.75">
      <c r="A45" s="33">
        <v>30</v>
      </c>
      <c r="B45" s="33" t="s">
        <v>72</v>
      </c>
      <c r="C45" s="2">
        <v>896</v>
      </c>
      <c r="D45" s="2">
        <v>7300</v>
      </c>
      <c r="E45" s="2">
        <v>281</v>
      </c>
      <c r="F45" s="2">
        <f t="shared" si="0"/>
        <v>8477</v>
      </c>
      <c r="G45" s="5">
        <f t="shared" si="4"/>
        <v>0.01240319378216205</v>
      </c>
      <c r="H45" s="2">
        <f t="shared" si="5"/>
        <v>4978.505549028243</v>
      </c>
      <c r="I45" s="2"/>
      <c r="J45" s="2">
        <v>838</v>
      </c>
      <c r="K45" s="2">
        <v>11069</v>
      </c>
      <c r="L45" s="2">
        <v>349</v>
      </c>
      <c r="M45" s="2">
        <f t="shared" si="1"/>
        <v>12256</v>
      </c>
      <c r="N45" s="5">
        <f t="shared" si="6"/>
        <v>0.01665237754266017</v>
      </c>
      <c r="O45" s="2">
        <f t="shared" si="7"/>
        <v>7305.8975992912965</v>
      </c>
      <c r="P45" s="2"/>
      <c r="Q45" s="2">
        <f t="shared" si="2"/>
        <v>6142.20157415977</v>
      </c>
      <c r="R45" s="2">
        <v>4170</v>
      </c>
      <c r="S45" s="6">
        <f t="shared" si="3"/>
        <v>0.6789096628712386</v>
      </c>
      <c r="T45" s="6"/>
      <c r="U45" s="6"/>
    </row>
    <row r="46" spans="1:21" ht="12.75">
      <c r="A46" s="33">
        <v>31</v>
      </c>
      <c r="B46" s="33" t="s">
        <v>73</v>
      </c>
      <c r="C46" s="2">
        <v>2709</v>
      </c>
      <c r="D46" s="2">
        <v>38052</v>
      </c>
      <c r="E46" s="2">
        <v>3498</v>
      </c>
      <c r="F46" s="2">
        <f t="shared" si="0"/>
        <v>44259</v>
      </c>
      <c r="G46" s="5">
        <f t="shared" si="4"/>
        <v>0.06475792775801702</v>
      </c>
      <c r="H46" s="2">
        <f t="shared" si="5"/>
        <v>25993.119864862692</v>
      </c>
      <c r="I46" s="2"/>
      <c r="J46" s="2">
        <v>2410</v>
      </c>
      <c r="K46" s="2">
        <v>38308</v>
      </c>
      <c r="L46" s="2">
        <v>3319</v>
      </c>
      <c r="M46" s="2">
        <f t="shared" si="1"/>
        <v>44037</v>
      </c>
      <c r="N46" s="5">
        <f t="shared" si="6"/>
        <v>0.059833612095800084</v>
      </c>
      <c r="O46" s="2">
        <f t="shared" si="7"/>
        <v>26250.800634790372</v>
      </c>
      <c r="P46" s="2"/>
      <c r="Q46" s="2">
        <f t="shared" si="2"/>
        <v>26121.96024982653</v>
      </c>
      <c r="R46" s="2">
        <v>3372</v>
      </c>
      <c r="S46" s="6">
        <f t="shared" si="3"/>
        <v>0.12908679010880864</v>
      </c>
      <c r="T46" s="6"/>
      <c r="U46" s="6"/>
    </row>
    <row r="47" spans="1:21" ht="12.75">
      <c r="A47" s="33">
        <v>32</v>
      </c>
      <c r="B47" s="33" t="s">
        <v>74</v>
      </c>
      <c r="C47" s="2">
        <v>67</v>
      </c>
      <c r="D47" s="2">
        <v>954</v>
      </c>
      <c r="E47" s="2">
        <v>45</v>
      </c>
      <c r="F47" s="2">
        <f t="shared" si="0"/>
        <v>1066</v>
      </c>
      <c r="G47" s="5">
        <f t="shared" si="4"/>
        <v>0.0015597268575893294</v>
      </c>
      <c r="H47" s="2">
        <f t="shared" si="5"/>
        <v>626.0572036409234</v>
      </c>
      <c r="I47" s="2"/>
      <c r="J47" s="2">
        <v>81</v>
      </c>
      <c r="K47" s="2">
        <v>750</v>
      </c>
      <c r="L47" s="2">
        <v>37</v>
      </c>
      <c r="M47" s="2">
        <f t="shared" si="1"/>
        <v>868</v>
      </c>
      <c r="N47" s="5">
        <f t="shared" si="6"/>
        <v>0.0011793622476361804</v>
      </c>
      <c r="O47" s="2">
        <f t="shared" si="7"/>
        <v>517.4215989054214</v>
      </c>
      <c r="P47" s="2"/>
      <c r="Q47" s="2">
        <f t="shared" si="2"/>
        <v>571.7394012731725</v>
      </c>
      <c r="R47" s="2">
        <v>174</v>
      </c>
      <c r="S47" s="6">
        <f t="shared" si="3"/>
        <v>0.3043344565942626</v>
      </c>
      <c r="T47" s="6"/>
      <c r="U47" s="6"/>
    </row>
    <row r="48" spans="1:21" ht="12.75">
      <c r="A48" s="33">
        <v>33</v>
      </c>
      <c r="B48" s="33" t="s">
        <v>75</v>
      </c>
      <c r="C48" s="2">
        <v>4940</v>
      </c>
      <c r="D48" s="2">
        <v>615</v>
      </c>
      <c r="E48" s="2">
        <v>66</v>
      </c>
      <c r="F48" s="2">
        <f t="shared" si="0"/>
        <v>5621</v>
      </c>
      <c r="G48" s="5">
        <f t="shared" si="4"/>
        <v>0.00822441338321728</v>
      </c>
      <c r="H48" s="2">
        <f t="shared" si="5"/>
        <v>3301.189063476201</v>
      </c>
      <c r="I48" s="2"/>
      <c r="J48" s="2">
        <v>4914</v>
      </c>
      <c r="K48" s="2">
        <v>518</v>
      </c>
      <c r="L48" s="2">
        <v>58</v>
      </c>
      <c r="M48" s="2">
        <f t="shared" si="1"/>
        <v>5490</v>
      </c>
      <c r="N48" s="5">
        <f t="shared" si="6"/>
        <v>0.007459330345072154</v>
      </c>
      <c r="O48" s="2">
        <f t="shared" si="7"/>
        <v>3272.632002293506</v>
      </c>
      <c r="P48" s="2"/>
      <c r="Q48" s="2">
        <f t="shared" si="2"/>
        <v>3286.9105328848536</v>
      </c>
      <c r="R48" s="2">
        <v>2569</v>
      </c>
      <c r="S48" s="6">
        <f t="shared" si="3"/>
        <v>0.7815850094785639</v>
      </c>
      <c r="T48" s="6"/>
      <c r="U48" s="6"/>
    </row>
    <row r="49" spans="1:21" ht="12.75">
      <c r="A49" s="33">
        <v>34</v>
      </c>
      <c r="B49" s="33" t="s">
        <v>17</v>
      </c>
      <c r="C49" s="2">
        <f>(SUM(C11:C48))-C15-C16-C35-C36</f>
        <v>185961</v>
      </c>
      <c r="D49" s="2">
        <f>(SUM(D11:D48))-D15-D16-D35-D36</f>
        <v>415975</v>
      </c>
      <c r="E49" s="2">
        <f>(SUM(E11:E48))-E15-E16-E35-E36</f>
        <v>81517</v>
      </c>
      <c r="F49" s="2">
        <f>(SUM(F11:F48))-F15-F16-F35-F36</f>
        <v>683453</v>
      </c>
      <c r="G49" s="5">
        <f>SUM(G11:G48)-G15-G16-G35-G36</f>
        <v>1</v>
      </c>
      <c r="H49" s="2">
        <f>(SUM(H11:H48))-H15-H16-H35-H36</f>
        <v>401388.99999999994</v>
      </c>
      <c r="I49" s="2"/>
      <c r="J49" s="2">
        <f>(SUM(J11:J48))-J15-J16-J35-J36</f>
        <v>194017</v>
      </c>
      <c r="K49" s="2">
        <f>(SUM(K11:K48))-K15-K16-K35-K36</f>
        <v>451464</v>
      </c>
      <c r="L49" s="2">
        <f>(SUM(L11:L48))-L15-L16-L35-L36</f>
        <v>90510</v>
      </c>
      <c r="M49" s="2">
        <f>(SUM(M11:M48))-M15-M16-M35-M36</f>
        <v>735991</v>
      </c>
      <c r="N49" s="5">
        <f t="shared" si="6"/>
        <v>1</v>
      </c>
      <c r="O49" s="2">
        <f t="shared" si="7"/>
        <v>438730</v>
      </c>
      <c r="P49" s="2"/>
      <c r="Q49" s="2">
        <f>(SUM(Q11:Q48))-Q15-Q16-Q35-Q36</f>
        <v>420059.5000000001</v>
      </c>
      <c r="R49" s="2">
        <f>(SUM(R11:R48))-R15-R16-R35-R36</f>
        <v>429942</v>
      </c>
      <c r="S49" s="6">
        <f t="shared" si="3"/>
        <v>1.0235264289939874</v>
      </c>
      <c r="T49" s="6"/>
      <c r="U49" s="6"/>
    </row>
    <row r="50" spans="2:21" ht="12.75"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</row>
    <row r="51" spans="2:21" ht="12.75">
      <c r="B51" s="1" t="s">
        <v>38</v>
      </c>
      <c r="C51" s="1"/>
      <c r="D51" s="1"/>
      <c r="E51" s="2"/>
      <c r="F51" s="1"/>
      <c r="G51" s="1"/>
      <c r="H51" s="2">
        <v>401389</v>
      </c>
      <c r="I51" s="7"/>
      <c r="J51" s="1"/>
      <c r="K51" s="1"/>
      <c r="L51" s="1"/>
      <c r="M51" s="1"/>
      <c r="N51" s="1"/>
      <c r="O51" s="2">
        <v>438730</v>
      </c>
      <c r="P51" s="7"/>
      <c r="Q51" s="1"/>
      <c r="R51" s="8"/>
      <c r="S51" s="20" t="s">
        <v>82</v>
      </c>
      <c r="T51" s="8"/>
      <c r="U51" s="8"/>
    </row>
    <row r="52" spans="2:21" ht="12.75">
      <c r="B52" s="1"/>
      <c r="C52" s="1"/>
      <c r="D52" s="1"/>
      <c r="E52" s="2"/>
      <c r="F52" s="1"/>
      <c r="G52" s="1"/>
      <c r="H52" s="2"/>
      <c r="I52" s="7"/>
      <c r="J52" s="1"/>
      <c r="K52" s="1"/>
      <c r="L52" s="1"/>
      <c r="M52" s="1"/>
      <c r="N52" s="1"/>
      <c r="O52" s="2"/>
      <c r="P52" s="7"/>
      <c r="Q52" s="1"/>
      <c r="R52" s="8"/>
      <c r="S52" s="8"/>
      <c r="T52" s="8"/>
      <c r="U52" s="8"/>
    </row>
    <row r="53" spans="2:21" ht="15.75">
      <c r="B53" s="16"/>
      <c r="C53" s="1"/>
      <c r="D53" s="1"/>
      <c r="E53" s="2"/>
      <c r="F53" s="1"/>
      <c r="G53" s="1"/>
      <c r="H53" s="2"/>
      <c r="I53" s="7"/>
      <c r="J53" s="1"/>
      <c r="K53" s="1"/>
      <c r="L53" s="1"/>
      <c r="M53" s="1"/>
      <c r="N53" s="1"/>
      <c r="O53" s="2"/>
      <c r="P53" s="7"/>
      <c r="Q53" s="1"/>
      <c r="R53" s="8"/>
      <c r="S53" s="8"/>
      <c r="T53" s="8"/>
      <c r="U53" s="8"/>
    </row>
    <row r="54" spans="2:21" ht="12.75">
      <c r="B54" s="1"/>
      <c r="C54" s="1"/>
      <c r="D54" s="1"/>
      <c r="E54" s="2"/>
      <c r="F54" s="1"/>
      <c r="G54" s="1"/>
      <c r="H54" s="2"/>
      <c r="I54" s="7"/>
      <c r="J54" s="1"/>
      <c r="K54" s="1"/>
      <c r="L54" s="1"/>
      <c r="M54" s="1"/>
      <c r="N54" s="1"/>
      <c r="O54" s="2"/>
      <c r="P54" s="7"/>
      <c r="Q54" s="1"/>
      <c r="R54" s="8"/>
      <c r="S54" s="8"/>
      <c r="T54" s="8"/>
      <c r="U54" s="8"/>
    </row>
  </sheetData>
  <mergeCells count="4">
    <mergeCell ref="A1:S1"/>
    <mergeCell ref="A2:S2"/>
    <mergeCell ref="C4:H4"/>
    <mergeCell ref="J4:O4"/>
  </mergeCells>
  <printOptions gridLines="1" horizontalCentered="1"/>
  <pageMargins left="0" right="0" top="0.5" bottom="0.5" header="0" footer="0"/>
  <pageSetup fitToHeight="1" fitToWidth="1" horizontalDpi="1200" verticalDpi="1200" orientation="landscape" scale="81" r:id="rId1"/>
  <headerFooter alignWithMargins="0">
    <oddFooter>&amp;L&amp;"Verdana,Regular"California Department of Insurance&amp;C&amp;"Verdana,Regular"March 27, 2007&amp;R&amp;"Verdana,Regular"Rate Specialist Bureau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1.57421875" style="0" bestFit="1" customWidth="1"/>
    <col min="3" max="3" width="9.28125" style="0" customWidth="1"/>
    <col min="4" max="4" width="2.7109375" style="0" customWidth="1"/>
    <col min="5" max="5" width="11.57421875" style="0" bestFit="1" customWidth="1"/>
    <col min="6" max="6" width="9.28125" style="0" customWidth="1"/>
    <col min="7" max="7" width="2.7109375" style="0" customWidth="1"/>
    <col min="8" max="8" width="11.57421875" style="0" bestFit="1" customWidth="1"/>
    <col min="9" max="9" width="9.28125" style="0" customWidth="1"/>
    <col min="10" max="10" width="2.7109375" style="0" customWidth="1"/>
    <col min="11" max="11" width="11.57421875" style="0" bestFit="1" customWidth="1"/>
    <col min="12" max="12" width="9.28125" style="0" customWidth="1"/>
    <col min="13" max="13" width="2.7109375" style="0" customWidth="1"/>
    <col min="14" max="14" width="10.421875" style="0" bestFit="1" customWidth="1"/>
    <col min="15" max="15" width="9.28125" style="0" customWidth="1"/>
    <col min="16" max="16" width="2.7109375" style="0" customWidth="1"/>
    <col min="19" max="19" width="2.7109375" style="0" customWidth="1"/>
  </cols>
  <sheetData>
    <row r="1" spans="1:15" ht="12.75">
      <c r="A1" s="21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1" t="s">
        <v>84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.75">
      <c r="A3" s="21" t="s">
        <v>85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2.75">
      <c r="A4" s="21" t="s">
        <v>86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>
      <c r="A6" s="21"/>
      <c r="B6" s="21">
        <v>2004</v>
      </c>
      <c r="C6" s="21"/>
      <c r="D6" s="21"/>
      <c r="E6" s="21">
        <v>2004</v>
      </c>
      <c r="F6" s="21"/>
      <c r="G6" s="21"/>
      <c r="H6" s="21">
        <v>2004</v>
      </c>
      <c r="I6" s="21"/>
      <c r="J6" s="21"/>
      <c r="K6" s="21">
        <v>2004</v>
      </c>
      <c r="L6" s="21"/>
      <c r="M6" s="21"/>
      <c r="N6" s="21">
        <v>2004</v>
      </c>
      <c r="O6" s="21"/>
    </row>
    <row r="7" spans="1:15" ht="12.75">
      <c r="A7" s="21"/>
      <c r="B7" s="22" t="s">
        <v>87</v>
      </c>
      <c r="C7" s="22"/>
      <c r="D7" s="21"/>
      <c r="E7" s="22" t="s">
        <v>87</v>
      </c>
      <c r="F7" s="21"/>
      <c r="G7" s="21"/>
      <c r="H7" s="22" t="s">
        <v>87</v>
      </c>
      <c r="I7" s="21"/>
      <c r="J7" s="21"/>
      <c r="K7" s="22" t="s">
        <v>87</v>
      </c>
      <c r="L7" s="21"/>
      <c r="M7" s="21"/>
      <c r="N7" s="22" t="s">
        <v>87</v>
      </c>
      <c r="O7" s="21"/>
    </row>
    <row r="8" spans="1:15" ht="12.75">
      <c r="A8" s="21"/>
      <c r="B8" s="22" t="s">
        <v>88</v>
      </c>
      <c r="C8" s="22"/>
      <c r="D8" s="21"/>
      <c r="E8" s="22" t="s">
        <v>78</v>
      </c>
      <c r="F8" s="21"/>
      <c r="G8" s="21"/>
      <c r="H8" s="22" t="s">
        <v>89</v>
      </c>
      <c r="I8" s="21"/>
      <c r="J8" s="21"/>
      <c r="K8" s="22" t="s">
        <v>31</v>
      </c>
      <c r="L8" s="21"/>
      <c r="M8" s="21"/>
      <c r="N8" s="22" t="s">
        <v>90</v>
      </c>
      <c r="O8" s="21"/>
    </row>
    <row r="9" spans="1:15" ht="12.75">
      <c r="A9" s="21" t="s">
        <v>91</v>
      </c>
      <c r="B9" s="22" t="s">
        <v>92</v>
      </c>
      <c r="C9" s="22" t="s">
        <v>93</v>
      </c>
      <c r="D9" s="21"/>
      <c r="E9" s="22" t="s">
        <v>92</v>
      </c>
      <c r="F9" s="22" t="s">
        <v>93</v>
      </c>
      <c r="G9" s="21"/>
      <c r="H9" s="22" t="s">
        <v>92</v>
      </c>
      <c r="I9" s="22" t="s">
        <v>93</v>
      </c>
      <c r="J9" s="21"/>
      <c r="K9" s="22" t="s">
        <v>23</v>
      </c>
      <c r="L9" s="22" t="s">
        <v>93</v>
      </c>
      <c r="M9" s="21"/>
      <c r="N9" s="22" t="s">
        <v>23</v>
      </c>
      <c r="O9" s="22" t="s">
        <v>93</v>
      </c>
    </row>
    <row r="10" spans="1:15" ht="12.75">
      <c r="A10" s="21" t="s">
        <v>94</v>
      </c>
      <c r="B10" s="23">
        <v>20023835</v>
      </c>
      <c r="C10" s="24">
        <f>B10/B12</f>
        <v>0.6013117978412956</v>
      </c>
      <c r="D10" s="21"/>
      <c r="E10" s="23">
        <v>19710550</v>
      </c>
      <c r="F10" s="24">
        <f>E10/E12</f>
        <v>0.6044397142794147</v>
      </c>
      <c r="G10" s="21"/>
      <c r="H10" s="23">
        <v>9630593</v>
      </c>
      <c r="I10" s="24">
        <f>H10/H12</f>
        <v>0.6110177933540711</v>
      </c>
      <c r="J10" s="21"/>
      <c r="K10" s="23">
        <v>9696041</v>
      </c>
      <c r="L10" s="24">
        <f>K10/K12</f>
        <v>0.323120984936314</v>
      </c>
      <c r="M10" s="21"/>
      <c r="N10" s="23">
        <v>1532558</v>
      </c>
      <c r="O10" s="24">
        <f>N10/N12</f>
        <v>0.18105630809383808</v>
      </c>
    </row>
    <row r="11" spans="1:15" ht="12.75">
      <c r="A11" s="21" t="s">
        <v>95</v>
      </c>
      <c r="B11" s="23">
        <v>13276418</v>
      </c>
      <c r="C11" s="24">
        <f>B11/B12</f>
        <v>0.3986882021587043</v>
      </c>
      <c r="D11" s="21"/>
      <c r="E11" s="23">
        <v>12899071</v>
      </c>
      <c r="F11" s="24">
        <f>E11/E12</f>
        <v>0.3955602857205853</v>
      </c>
      <c r="G11" s="21"/>
      <c r="H11" s="23">
        <v>6130966</v>
      </c>
      <c r="I11" s="24">
        <f>H11/H12</f>
        <v>0.38898220664592886</v>
      </c>
      <c r="J11" s="21"/>
      <c r="K11" s="23">
        <v>20311422</v>
      </c>
      <c r="L11" s="24">
        <f>K11/K12</f>
        <v>0.676879015063686</v>
      </c>
      <c r="M11" s="21"/>
      <c r="N11" s="23">
        <v>6931980</v>
      </c>
      <c r="O11" s="24">
        <f>N11/N12</f>
        <v>0.8189436919061619</v>
      </c>
    </row>
    <row r="12" spans="1:15" ht="12.75">
      <c r="A12" s="21" t="s">
        <v>96</v>
      </c>
      <c r="B12" s="23">
        <f>B10+B11</f>
        <v>33300253</v>
      </c>
      <c r="C12" s="24">
        <f>C10+C11</f>
        <v>1</v>
      </c>
      <c r="D12" s="21"/>
      <c r="E12" s="23">
        <f>E10+E11</f>
        <v>32609621</v>
      </c>
      <c r="F12" s="24">
        <f>F10+F11</f>
        <v>1</v>
      </c>
      <c r="G12" s="21"/>
      <c r="H12" s="23">
        <f>H10+H11</f>
        <v>15761559</v>
      </c>
      <c r="I12" s="24">
        <f>I10+I11</f>
        <v>1</v>
      </c>
      <c r="J12" s="21"/>
      <c r="K12" s="23">
        <f>K10+K11</f>
        <v>30007463</v>
      </c>
      <c r="L12" s="24">
        <f>L10+L11</f>
        <v>1</v>
      </c>
      <c r="M12" s="21"/>
      <c r="N12" s="23">
        <f>N10+N11</f>
        <v>8464538</v>
      </c>
      <c r="O12" s="24">
        <f>O10+O11</f>
        <v>1</v>
      </c>
    </row>
    <row r="13" ht="12.75">
      <c r="A13" s="21"/>
    </row>
    <row r="14" spans="1:15" ht="12.75">
      <c r="A14" s="21" t="s">
        <v>98</v>
      </c>
      <c r="B14" s="23">
        <v>66824059</v>
      </c>
      <c r="C14" s="24">
        <f>B14/B16</f>
        <v>0.8960428914853782</v>
      </c>
      <c r="D14" s="21"/>
      <c r="E14" s="23">
        <v>66434780</v>
      </c>
      <c r="F14" s="24">
        <f>E14/E16</f>
        <v>0.8962317132577844</v>
      </c>
      <c r="G14" s="21"/>
      <c r="H14" s="23">
        <v>20649638</v>
      </c>
      <c r="I14" s="24">
        <f>H14/H16</f>
        <v>0.8573183094764936</v>
      </c>
      <c r="J14" s="21"/>
      <c r="K14" s="23">
        <v>3149680</v>
      </c>
      <c r="L14" s="24">
        <f>K14/K16</f>
        <v>0.7819261866128581</v>
      </c>
      <c r="M14" s="21"/>
      <c r="N14" s="23">
        <v>299413</v>
      </c>
      <c r="O14" s="24">
        <f>N14/N16</f>
        <v>0.7502656135673406</v>
      </c>
    </row>
    <row r="15" spans="1:15" ht="12.75">
      <c r="A15" s="21" t="s">
        <v>99</v>
      </c>
      <c r="B15" s="23">
        <v>7752794</v>
      </c>
      <c r="C15" s="24">
        <f>B15/B16</f>
        <v>0.10395710851462182</v>
      </c>
      <c r="D15" s="21"/>
      <c r="E15" s="23">
        <v>7692010</v>
      </c>
      <c r="F15" s="24">
        <f>E15/E16</f>
        <v>0.1037682867422156</v>
      </c>
      <c r="G15" s="21"/>
      <c r="H15" s="23">
        <v>3436676</v>
      </c>
      <c r="I15" s="24">
        <f>H15/H16</f>
        <v>0.14268169052350643</v>
      </c>
      <c r="J15" s="21"/>
      <c r="K15" s="23">
        <v>878424</v>
      </c>
      <c r="L15" s="24">
        <f>K15/K16</f>
        <v>0.21807381338714193</v>
      </c>
      <c r="M15" s="21"/>
      <c r="N15" s="23">
        <v>99663</v>
      </c>
      <c r="O15" s="24">
        <f>N15/N16</f>
        <v>0.24973438643265944</v>
      </c>
    </row>
    <row r="16" spans="1:15" ht="12.75">
      <c r="A16" s="21" t="s">
        <v>97</v>
      </c>
      <c r="B16" s="23">
        <f>B14+B15</f>
        <v>74576853</v>
      </c>
      <c r="C16" s="24">
        <f>C14+C15</f>
        <v>1</v>
      </c>
      <c r="D16" s="21"/>
      <c r="E16" s="23">
        <f>E14+E15</f>
        <v>74126790</v>
      </c>
      <c r="F16" s="24">
        <f>F14+F15</f>
        <v>1</v>
      </c>
      <c r="G16" s="21"/>
      <c r="H16" s="23">
        <f>H14+H15</f>
        <v>24086314</v>
      </c>
      <c r="I16" s="24">
        <f>I14+I15</f>
        <v>1</v>
      </c>
      <c r="J16" s="21"/>
      <c r="K16" s="23">
        <f>K14+K15</f>
        <v>4028104</v>
      </c>
      <c r="L16" s="24">
        <f>L14+L15</f>
        <v>1</v>
      </c>
      <c r="M16" s="21"/>
      <c r="N16" s="23">
        <f>N14+N15</f>
        <v>399076</v>
      </c>
      <c r="O16" s="24">
        <f>O14+O15</f>
        <v>1</v>
      </c>
    </row>
    <row r="17" spans="1:15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 t="s">
        <v>83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 t="s">
        <v>106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 t="s">
        <v>85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 t="s">
        <v>86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1"/>
      <c r="B25" s="21">
        <v>2005</v>
      </c>
      <c r="C25" s="21"/>
      <c r="D25" s="21"/>
      <c r="E25" s="21">
        <v>2005</v>
      </c>
      <c r="F25" s="21"/>
      <c r="G25" s="21"/>
      <c r="H25" s="21">
        <v>2005</v>
      </c>
      <c r="I25" s="21"/>
      <c r="J25" s="21"/>
      <c r="K25" s="21">
        <v>2005</v>
      </c>
      <c r="L25" s="21"/>
      <c r="M25" s="21"/>
      <c r="N25" s="21">
        <v>2005</v>
      </c>
      <c r="O25" s="21"/>
    </row>
    <row r="26" spans="1:15" ht="12.75">
      <c r="A26" s="21"/>
      <c r="B26" s="22" t="s">
        <v>87</v>
      </c>
      <c r="C26" s="22"/>
      <c r="D26" s="21"/>
      <c r="E26" s="22" t="s">
        <v>87</v>
      </c>
      <c r="F26" s="21"/>
      <c r="G26" s="21"/>
      <c r="H26" s="22" t="s">
        <v>87</v>
      </c>
      <c r="I26" s="21"/>
      <c r="J26" s="21"/>
      <c r="K26" s="22" t="s">
        <v>87</v>
      </c>
      <c r="L26" s="21"/>
      <c r="M26" s="21"/>
      <c r="N26" s="22" t="s">
        <v>87</v>
      </c>
      <c r="O26" s="21"/>
    </row>
    <row r="27" spans="1:15" ht="12.75">
      <c r="A27" s="21"/>
      <c r="B27" s="22" t="s">
        <v>88</v>
      </c>
      <c r="C27" s="22"/>
      <c r="D27" s="21"/>
      <c r="E27" s="22" t="s">
        <v>78</v>
      </c>
      <c r="F27" s="21"/>
      <c r="G27" s="21"/>
      <c r="H27" s="22" t="s">
        <v>89</v>
      </c>
      <c r="I27" s="21"/>
      <c r="J27" s="21"/>
      <c r="K27" s="22" t="s">
        <v>31</v>
      </c>
      <c r="L27" s="21"/>
      <c r="M27" s="21"/>
      <c r="N27" s="22" t="s">
        <v>90</v>
      </c>
      <c r="O27" s="21"/>
    </row>
    <row r="28" spans="1:15" ht="12.75">
      <c r="A28" s="21" t="s">
        <v>91</v>
      </c>
      <c r="B28" s="22" t="s">
        <v>92</v>
      </c>
      <c r="C28" s="22" t="s">
        <v>93</v>
      </c>
      <c r="D28" s="21"/>
      <c r="E28" s="22" t="s">
        <v>92</v>
      </c>
      <c r="F28" s="22" t="s">
        <v>93</v>
      </c>
      <c r="G28" s="21"/>
      <c r="H28" s="22" t="s">
        <v>92</v>
      </c>
      <c r="I28" s="22" t="s">
        <v>93</v>
      </c>
      <c r="J28" s="21"/>
      <c r="K28" s="22" t="s">
        <v>23</v>
      </c>
      <c r="L28" s="22" t="s">
        <v>93</v>
      </c>
      <c r="M28" s="21"/>
      <c r="N28" s="22" t="s">
        <v>23</v>
      </c>
      <c r="O28" s="22" t="s">
        <v>93</v>
      </c>
    </row>
    <row r="29" spans="1:15" ht="12.75">
      <c r="A29" s="21" t="s">
        <v>94</v>
      </c>
      <c r="B29" s="23">
        <v>20580069</v>
      </c>
      <c r="C29" s="24">
        <f>B29/B31</f>
        <v>0.5967829332020609</v>
      </c>
      <c r="D29" s="21"/>
      <c r="E29" s="23">
        <v>20145494</v>
      </c>
      <c r="F29" s="24">
        <f>E29/E31</f>
        <v>0.5955011075842072</v>
      </c>
      <c r="G29" s="21"/>
      <c r="H29" s="23">
        <v>10062154</v>
      </c>
      <c r="I29" s="24">
        <f>H29/H31</f>
        <v>0.6130237466606954</v>
      </c>
      <c r="J29" s="21"/>
      <c r="K29" s="23">
        <v>13310471</v>
      </c>
      <c r="L29" s="24">
        <f>K29/K31</f>
        <v>0.38525656484637116</v>
      </c>
      <c r="M29" s="21"/>
      <c r="N29" s="23">
        <v>1622109</v>
      </c>
      <c r="O29" s="24">
        <f>N29/N31</f>
        <v>0.18035659506516585</v>
      </c>
    </row>
    <row r="30" spans="1:15" ht="12.75">
      <c r="A30" s="21" t="s">
        <v>95</v>
      </c>
      <c r="B30" s="23">
        <v>13904947</v>
      </c>
      <c r="C30" s="24">
        <f>B30/B31</f>
        <v>0.4032170667979391</v>
      </c>
      <c r="D30" s="21"/>
      <c r="E30" s="23">
        <v>13683988</v>
      </c>
      <c r="F30" s="24">
        <f>E30/E31</f>
        <v>0.40449889241579284</v>
      </c>
      <c r="G30" s="21"/>
      <c r="H30" s="23">
        <v>6351817</v>
      </c>
      <c r="I30" s="24">
        <f>H30/H31</f>
        <v>0.3869762533393047</v>
      </c>
      <c r="J30" s="21"/>
      <c r="K30" s="23">
        <v>21239157</v>
      </c>
      <c r="L30" s="24">
        <f>K30/K31</f>
        <v>0.6147434351536288</v>
      </c>
      <c r="M30" s="21"/>
      <c r="N30" s="23">
        <v>7371790</v>
      </c>
      <c r="O30" s="24">
        <f>N30/N31</f>
        <v>0.8196434049348341</v>
      </c>
    </row>
    <row r="31" spans="1:15" ht="12.75">
      <c r="A31" s="21" t="s">
        <v>96</v>
      </c>
      <c r="B31" s="23">
        <f>B29+B30</f>
        <v>34485016</v>
      </c>
      <c r="C31" s="24">
        <f>C29+C30</f>
        <v>1</v>
      </c>
      <c r="D31" s="21"/>
      <c r="E31" s="23">
        <f>E29+E30</f>
        <v>33829482</v>
      </c>
      <c r="F31" s="24">
        <f>F29+F30</f>
        <v>1</v>
      </c>
      <c r="G31" s="21"/>
      <c r="H31" s="23">
        <f>H29+H30</f>
        <v>16413971</v>
      </c>
      <c r="I31" s="24">
        <f>I29+I30</f>
        <v>1</v>
      </c>
      <c r="J31" s="21"/>
      <c r="K31" s="23">
        <f>K29+K30</f>
        <v>34549628</v>
      </c>
      <c r="L31" s="24">
        <f>L29+L30</f>
        <v>1</v>
      </c>
      <c r="M31" s="21"/>
      <c r="N31" s="23">
        <f>N29+N30</f>
        <v>8993899</v>
      </c>
      <c r="O31" s="24">
        <f>O29+O30</f>
        <v>1</v>
      </c>
    </row>
    <row r="33" spans="1:15" ht="12.75">
      <c r="A33" s="21" t="s">
        <v>98</v>
      </c>
      <c r="B33" s="23">
        <v>66675484</v>
      </c>
      <c r="C33" s="24">
        <f>B33/B35</f>
        <v>0.89595336512938</v>
      </c>
      <c r="D33" s="21"/>
      <c r="E33" s="23">
        <v>66788087</v>
      </c>
      <c r="F33" s="24">
        <f>E33/E35</f>
        <v>0.8965717358074965</v>
      </c>
      <c r="G33" s="21"/>
      <c r="H33" s="23">
        <v>20519108</v>
      </c>
      <c r="I33" s="24">
        <f>H33/H35</f>
        <v>0.8557322435868484</v>
      </c>
      <c r="J33" s="21"/>
      <c r="K33" s="23">
        <v>3217534</v>
      </c>
      <c r="L33" s="24">
        <f>K33/K35</f>
        <v>0.7859974477033238</v>
      </c>
      <c r="M33" s="21"/>
      <c r="N33" s="23">
        <v>246569</v>
      </c>
      <c r="O33" s="24">
        <f>N33/N35</f>
        <v>0.6818776392894971</v>
      </c>
    </row>
    <row r="34" spans="1:15" ht="12.75">
      <c r="A34" s="21" t="s">
        <v>99</v>
      </c>
      <c r="B34" s="23">
        <v>7742992</v>
      </c>
      <c r="C34" s="24">
        <f>B34/B35</f>
        <v>0.10404663487062003</v>
      </c>
      <c r="D34" s="21"/>
      <c r="E34" s="23">
        <v>7704655</v>
      </c>
      <c r="F34" s="24">
        <f>E34/E35</f>
        <v>0.10342826419250348</v>
      </c>
      <c r="G34" s="21"/>
      <c r="H34" s="23">
        <v>3459313</v>
      </c>
      <c r="I34" s="24">
        <f>H34/H35</f>
        <v>0.14426775641315165</v>
      </c>
      <c r="J34" s="21"/>
      <c r="K34" s="23">
        <v>876034</v>
      </c>
      <c r="L34" s="24">
        <f>K34/K35</f>
        <v>0.21400255229667614</v>
      </c>
      <c r="M34" s="21"/>
      <c r="N34" s="23">
        <v>115034</v>
      </c>
      <c r="O34" s="24">
        <f>N34/N35</f>
        <v>0.3181223607105029</v>
      </c>
    </row>
    <row r="35" spans="1:15" ht="12.75">
      <c r="A35" s="21" t="s">
        <v>97</v>
      </c>
      <c r="B35" s="23">
        <f>B33+B34</f>
        <v>74418476</v>
      </c>
      <c r="C35" s="24">
        <f>C33+C34</f>
        <v>1</v>
      </c>
      <c r="D35" s="21"/>
      <c r="E35" s="23">
        <f>E33+E34</f>
        <v>74492742</v>
      </c>
      <c r="F35" s="24">
        <f>F33+F34</f>
        <v>1</v>
      </c>
      <c r="G35" s="21"/>
      <c r="H35" s="23">
        <f>H33+H34</f>
        <v>23978421</v>
      </c>
      <c r="I35" s="24">
        <f>I33+I34</f>
        <v>1</v>
      </c>
      <c r="J35" s="21"/>
      <c r="K35" s="23">
        <f>K33+K34</f>
        <v>4093568</v>
      </c>
      <c r="L35" s="24">
        <f>L33+L34</f>
        <v>1</v>
      </c>
      <c r="M35" s="21"/>
      <c r="N35" s="23">
        <f>N33+N34</f>
        <v>361603</v>
      </c>
      <c r="O35" s="24">
        <f>O33+O34</f>
        <v>1</v>
      </c>
    </row>
  </sheetData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I1"/>
    </sheetView>
  </sheetViews>
  <sheetFormatPr defaultColWidth="9.140625" defaultRowHeight="12.75"/>
  <cols>
    <col min="2" max="2" width="1.7109375" style="0" customWidth="1"/>
    <col min="3" max="3" width="20.7109375" style="0" customWidth="1"/>
    <col min="4" max="4" width="4.7109375" style="0" customWidth="1"/>
    <col min="5" max="5" width="13.7109375" style="0" customWidth="1"/>
    <col min="6" max="6" width="4.7109375" style="0" customWidth="1"/>
    <col min="7" max="7" width="13.7109375" style="0" customWidth="1"/>
    <col min="8" max="8" width="4.7109375" style="0" customWidth="1"/>
    <col min="9" max="9" width="12.7109375" style="0" customWidth="1"/>
  </cols>
  <sheetData>
    <row r="1" spans="1:9" ht="23.25">
      <c r="A1" s="37" t="s">
        <v>116</v>
      </c>
      <c r="B1" s="37"/>
      <c r="C1" s="37"/>
      <c r="D1" s="37"/>
      <c r="E1" s="37"/>
      <c r="F1" s="37"/>
      <c r="G1" s="37"/>
      <c r="H1" s="37"/>
      <c r="I1" s="37"/>
    </row>
    <row r="2" spans="1:9" ht="18">
      <c r="A2" s="38" t="s">
        <v>118</v>
      </c>
      <c r="B2" s="38"/>
      <c r="C2" s="38"/>
      <c r="D2" s="38"/>
      <c r="E2" s="38"/>
      <c r="F2" s="38"/>
      <c r="G2" s="38"/>
      <c r="H2" s="38"/>
      <c r="I2" s="38"/>
    </row>
    <row r="4" spans="1:9" ht="12.75">
      <c r="A4" s="26" t="s">
        <v>123</v>
      </c>
      <c r="C4" s="26" t="s">
        <v>124</v>
      </c>
      <c r="D4" s="25"/>
      <c r="E4" s="22" t="s">
        <v>110</v>
      </c>
      <c r="F4" s="22"/>
      <c r="G4" s="22" t="s">
        <v>111</v>
      </c>
      <c r="H4" s="22"/>
      <c r="I4" s="22" t="s">
        <v>112</v>
      </c>
    </row>
    <row r="5" spans="1:9" ht="12.75">
      <c r="A5" s="26"/>
      <c r="C5" s="26"/>
      <c r="D5" s="25"/>
      <c r="E5" s="22" t="s">
        <v>107</v>
      </c>
      <c r="F5" s="22"/>
      <c r="G5" s="22" t="s">
        <v>107</v>
      </c>
      <c r="H5" s="22"/>
      <c r="I5" s="22"/>
    </row>
    <row r="6" spans="1:9" ht="12.75">
      <c r="A6" s="26"/>
      <c r="C6" s="26" t="s">
        <v>91</v>
      </c>
      <c r="D6" s="25"/>
      <c r="E6" s="22" t="s">
        <v>108</v>
      </c>
      <c r="F6" s="22"/>
      <c r="G6" s="22" t="s">
        <v>108</v>
      </c>
      <c r="H6" s="22"/>
      <c r="I6" s="22"/>
    </row>
    <row r="7" spans="1:9" ht="12.75">
      <c r="A7" s="26" t="s">
        <v>91</v>
      </c>
      <c r="C7" s="26" t="s">
        <v>114</v>
      </c>
      <c r="D7" s="25"/>
      <c r="E7" s="22" t="s">
        <v>117</v>
      </c>
      <c r="F7" s="22"/>
      <c r="G7" s="22" t="s">
        <v>117</v>
      </c>
      <c r="H7" s="22"/>
      <c r="I7" s="22" t="s">
        <v>109</v>
      </c>
    </row>
    <row r="8" spans="1:9" ht="12.75">
      <c r="A8" s="27" t="s">
        <v>121</v>
      </c>
      <c r="C8" s="27" t="s">
        <v>115</v>
      </c>
      <c r="D8" s="25"/>
      <c r="E8" s="28">
        <v>2005</v>
      </c>
      <c r="F8" s="22"/>
      <c r="G8" s="28">
        <v>2004</v>
      </c>
      <c r="H8" s="22"/>
      <c r="I8" s="28" t="s">
        <v>113</v>
      </c>
    </row>
    <row r="9" spans="1:9" ht="12.75">
      <c r="A9" s="26">
        <v>1</v>
      </c>
      <c r="C9" s="26" t="s">
        <v>45</v>
      </c>
      <c r="D9" s="25"/>
      <c r="E9" s="29">
        <f>'Leverage Factors'!S11</f>
        <v>1.5695034670065264</v>
      </c>
      <c r="F9" s="29"/>
      <c r="G9" s="29">
        <v>1.7943</v>
      </c>
      <c r="H9" s="29"/>
      <c r="I9" s="29">
        <f>E9-G9</f>
        <v>-0.22479653299347357</v>
      </c>
    </row>
    <row r="10" spans="1:9" ht="12.75">
      <c r="A10" s="26">
        <v>2</v>
      </c>
      <c r="C10" s="26" t="s">
        <v>46</v>
      </c>
      <c r="D10" s="25"/>
      <c r="E10" s="29">
        <f>'Leverage Factors'!S12</f>
        <v>1.5220277897835306</v>
      </c>
      <c r="F10" s="29"/>
      <c r="G10" s="29">
        <v>2.023</v>
      </c>
      <c r="H10" s="29"/>
      <c r="I10" s="29">
        <f aca="true" t="shared" si="0" ref="I10:I49">E10-G10</f>
        <v>-0.5009722102164695</v>
      </c>
    </row>
    <row r="11" spans="1:9" ht="12.75">
      <c r="A11" s="26">
        <v>3</v>
      </c>
      <c r="C11" s="26" t="s">
        <v>47</v>
      </c>
      <c r="D11" s="25"/>
      <c r="E11" s="29">
        <f>'Leverage Factors'!S13</f>
        <v>2.013621940874504</v>
      </c>
      <c r="F11" s="29"/>
      <c r="G11" s="29">
        <v>2.0099</v>
      </c>
      <c r="H11" s="29"/>
      <c r="I11" s="29">
        <f t="shared" si="0"/>
        <v>0.0037219408745041704</v>
      </c>
    </row>
    <row r="12" spans="1:9" ht="12.75">
      <c r="A12" s="26">
        <v>4</v>
      </c>
      <c r="C12" s="26" t="s">
        <v>48</v>
      </c>
      <c r="D12" s="25"/>
      <c r="E12" s="29">
        <f>'Leverage Factors'!S14</f>
        <v>1.8836056792573925</v>
      </c>
      <c r="F12" s="29"/>
      <c r="G12" s="29">
        <v>1.9549</v>
      </c>
      <c r="H12" s="29"/>
      <c r="I12" s="29">
        <f t="shared" si="0"/>
        <v>-0.07129432074260755</v>
      </c>
    </row>
    <row r="13" spans="1:9" ht="12.75">
      <c r="A13" s="26">
        <v>5.1</v>
      </c>
      <c r="C13" s="26" t="s">
        <v>100</v>
      </c>
      <c r="D13" s="25"/>
      <c r="E13" s="29">
        <f>'Leverage Factors'!S15</f>
        <v>1.45402355648855</v>
      </c>
      <c r="F13" s="29"/>
      <c r="G13" s="29">
        <v>1.6659</v>
      </c>
      <c r="H13" s="29"/>
      <c r="I13" s="29">
        <f t="shared" si="0"/>
        <v>-0.21187644351144996</v>
      </c>
    </row>
    <row r="14" spans="1:9" ht="12.75">
      <c r="A14" s="26">
        <v>5.2</v>
      </c>
      <c r="C14" s="26" t="s">
        <v>101</v>
      </c>
      <c r="D14" s="25"/>
      <c r="E14" s="29">
        <f>'Leverage Factors'!S16</f>
        <v>0.6573911656977627</v>
      </c>
      <c r="F14" s="29"/>
      <c r="G14" s="29">
        <v>0.6561</v>
      </c>
      <c r="H14" s="29"/>
      <c r="I14" s="29">
        <f t="shared" si="0"/>
        <v>0.001291165697762664</v>
      </c>
    </row>
    <row r="15" spans="1:9" ht="12.75">
      <c r="A15" s="26">
        <v>5</v>
      </c>
      <c r="C15" s="26" t="s">
        <v>37</v>
      </c>
      <c r="D15" s="25"/>
      <c r="E15" s="29">
        <f>'Leverage Factors'!S17</f>
        <v>0.975739931269315</v>
      </c>
      <c r="F15" s="29"/>
      <c r="G15" s="29">
        <v>1.0354</v>
      </c>
      <c r="H15" s="29"/>
      <c r="I15" s="29">
        <f t="shared" si="0"/>
        <v>-0.05966006873068508</v>
      </c>
    </row>
    <row r="16" spans="1:9" ht="12.75">
      <c r="A16" s="26">
        <v>6</v>
      </c>
      <c r="C16" s="26" t="s">
        <v>49</v>
      </c>
      <c r="D16" s="25"/>
      <c r="E16" s="29">
        <f>'Leverage Factors'!S18</f>
        <v>0.9175532214265757</v>
      </c>
      <c r="F16" s="29"/>
      <c r="G16" s="29">
        <v>0.995</v>
      </c>
      <c r="H16" s="29"/>
      <c r="I16" s="29">
        <f t="shared" si="0"/>
        <v>-0.0774467785734243</v>
      </c>
    </row>
    <row r="17" spans="1:9" ht="12.75">
      <c r="A17" s="26">
        <v>8</v>
      </c>
      <c r="C17" s="26" t="s">
        <v>50</v>
      </c>
      <c r="D17" s="25"/>
      <c r="E17" s="29">
        <f>'Leverage Factors'!S19</f>
        <v>1.150428106755244</v>
      </c>
      <c r="F17" s="29"/>
      <c r="G17" s="29">
        <v>1.2724</v>
      </c>
      <c r="H17" s="29"/>
      <c r="I17" s="29">
        <f t="shared" si="0"/>
        <v>-0.12197189324475599</v>
      </c>
    </row>
    <row r="18" spans="1:9" ht="12.75">
      <c r="A18" s="26">
        <v>9</v>
      </c>
      <c r="C18" s="26" t="s">
        <v>51</v>
      </c>
      <c r="D18" s="25"/>
      <c r="E18" s="29">
        <f>'Leverage Factors'!S20</f>
        <v>1.8301375474037196</v>
      </c>
      <c r="F18" s="29"/>
      <c r="G18" s="29">
        <v>2.0936</v>
      </c>
      <c r="H18" s="29"/>
      <c r="I18" s="29">
        <f t="shared" si="0"/>
        <v>-0.2634624525962803</v>
      </c>
    </row>
    <row r="19" spans="1:9" ht="12.75">
      <c r="A19" s="26">
        <v>10</v>
      </c>
      <c r="C19" s="26" t="s">
        <v>52</v>
      </c>
      <c r="D19" s="25"/>
      <c r="E19" s="29">
        <f>'Leverage Factors'!S21</f>
        <v>0.3604355696239889</v>
      </c>
      <c r="F19" s="29"/>
      <c r="G19" s="29">
        <v>0.3573</v>
      </c>
      <c r="H19" s="29"/>
      <c r="I19" s="29">
        <f t="shared" si="0"/>
        <v>0.003135569623988921</v>
      </c>
    </row>
    <row r="20" spans="1:9" ht="12.75">
      <c r="A20" s="26">
        <v>11.1</v>
      </c>
      <c r="C20" s="26" t="s">
        <v>53</v>
      </c>
      <c r="D20" s="25"/>
      <c r="E20" s="29">
        <f>'Leverage Factors'!S22</f>
        <v>0.3001149715805424</v>
      </c>
      <c r="F20" s="29"/>
      <c r="G20" s="29">
        <v>0.312</v>
      </c>
      <c r="H20" s="29"/>
      <c r="I20" s="29">
        <f t="shared" si="0"/>
        <v>-0.0118850284194576</v>
      </c>
    </row>
    <row r="21" spans="1:9" ht="12.75">
      <c r="A21" s="26">
        <v>11.2</v>
      </c>
      <c r="C21" s="26" t="s">
        <v>54</v>
      </c>
      <c r="D21" s="25"/>
      <c r="E21" s="29">
        <f>'Leverage Factors'!S23</f>
        <v>0.6164403858004842</v>
      </c>
      <c r="F21" s="29"/>
      <c r="G21" s="29">
        <v>0.5969</v>
      </c>
      <c r="H21" s="29"/>
      <c r="I21" s="29">
        <f t="shared" si="0"/>
        <v>0.019540385800484228</v>
      </c>
    </row>
    <row r="22" spans="1:9" ht="12.75">
      <c r="A22" s="26">
        <v>12</v>
      </c>
      <c r="C22" s="26" t="s">
        <v>55</v>
      </c>
      <c r="D22" s="25"/>
      <c r="E22" s="29">
        <f>'Leverage Factors'!S24</f>
        <v>1</v>
      </c>
      <c r="F22" s="29"/>
      <c r="G22" s="29">
        <v>1</v>
      </c>
      <c r="H22" s="29"/>
      <c r="I22" s="29">
        <f t="shared" si="0"/>
        <v>0</v>
      </c>
    </row>
    <row r="23" spans="1:9" ht="12.75">
      <c r="A23" s="26">
        <v>13</v>
      </c>
      <c r="C23" s="26" t="s">
        <v>56</v>
      </c>
      <c r="D23" s="25"/>
      <c r="E23" s="29">
        <f>'Leverage Factors'!S25</f>
        <v>2.5593253920674877</v>
      </c>
      <c r="F23" s="29"/>
      <c r="G23" s="29">
        <v>2.5619</v>
      </c>
      <c r="H23" s="29"/>
      <c r="I23" s="29">
        <f t="shared" si="0"/>
        <v>-0.002574607932512407</v>
      </c>
    </row>
    <row r="24" spans="1:9" ht="12.75">
      <c r="A24" s="26">
        <v>14</v>
      </c>
      <c r="C24" s="26" t="s">
        <v>57</v>
      </c>
      <c r="D24" s="25"/>
      <c r="E24" s="29">
        <f>'Leverage Factors'!S26</f>
        <v>2.4261598773694706</v>
      </c>
      <c r="F24" s="29"/>
      <c r="G24" s="29">
        <v>2.8256</v>
      </c>
      <c r="H24" s="29"/>
      <c r="I24" s="29">
        <f t="shared" si="0"/>
        <v>-0.3994401226305295</v>
      </c>
    </row>
    <row r="25" spans="1:9" ht="12.75">
      <c r="A25" s="26">
        <v>15</v>
      </c>
      <c r="C25" s="26" t="s">
        <v>58</v>
      </c>
      <c r="D25" s="25"/>
      <c r="E25" s="29">
        <f>'Leverage Factors'!S27</f>
        <v>0.5829772748840513</v>
      </c>
      <c r="F25" s="29"/>
      <c r="G25" s="29">
        <v>0.6394</v>
      </c>
      <c r="H25" s="29"/>
      <c r="I25" s="29">
        <f t="shared" si="0"/>
        <v>-0.0564227251159487</v>
      </c>
    </row>
    <row r="26" spans="1:9" ht="12.75">
      <c r="A26" s="26">
        <v>16</v>
      </c>
      <c r="C26" s="26" t="s">
        <v>59</v>
      </c>
      <c r="D26" s="25"/>
      <c r="E26" s="29">
        <f>'Leverage Factors'!S28</f>
        <v>0.6281029085075072</v>
      </c>
      <c r="F26" s="29"/>
      <c r="G26" s="29">
        <v>0.7129</v>
      </c>
      <c r="H26" s="29"/>
      <c r="I26" s="29">
        <f t="shared" si="0"/>
        <v>-0.08479709149249282</v>
      </c>
    </row>
    <row r="27" spans="1:9" ht="12.75">
      <c r="A27" s="26">
        <v>17.1</v>
      </c>
      <c r="C27" s="26" t="s">
        <v>60</v>
      </c>
      <c r="D27" s="25"/>
      <c r="E27" s="29">
        <f>'Leverage Factors'!S29</f>
        <v>0.46085473890638035</v>
      </c>
      <c r="F27" s="29"/>
      <c r="G27" s="29">
        <v>0.5354</v>
      </c>
      <c r="H27" s="29"/>
      <c r="I27" s="29">
        <f t="shared" si="0"/>
        <v>-0.07454526109361964</v>
      </c>
    </row>
    <row r="28" spans="1:9" ht="12.75">
      <c r="A28" s="26">
        <v>17.2</v>
      </c>
      <c r="C28" s="26" t="s">
        <v>61</v>
      </c>
      <c r="D28" s="25"/>
      <c r="E28" s="29">
        <f>'Leverage Factors'!S30</f>
        <v>0.726456247138611</v>
      </c>
      <c r="F28" s="29"/>
      <c r="G28" s="29">
        <v>0.8435</v>
      </c>
      <c r="H28" s="29"/>
      <c r="I28" s="29">
        <f t="shared" si="0"/>
        <v>-0.11704375286138902</v>
      </c>
    </row>
    <row r="29" spans="1:9" ht="12.75">
      <c r="A29" s="26">
        <v>18.1</v>
      </c>
      <c r="C29" s="26" t="s">
        <v>62</v>
      </c>
      <c r="D29" s="25"/>
      <c r="E29" s="29">
        <f>'Leverage Factors'!S31</f>
        <v>0.30086712854480047</v>
      </c>
      <c r="F29" s="29"/>
      <c r="G29" s="29">
        <v>0.3117</v>
      </c>
      <c r="H29" s="29"/>
      <c r="I29" s="29">
        <f t="shared" si="0"/>
        <v>-0.010832871455199511</v>
      </c>
    </row>
    <row r="30" spans="1:9" ht="12.75">
      <c r="A30" s="26">
        <v>18.2</v>
      </c>
      <c r="C30" s="26" t="s">
        <v>63</v>
      </c>
      <c r="D30" s="25"/>
      <c r="E30" s="29">
        <f>'Leverage Factors'!S32</f>
        <v>0.8211558313065942</v>
      </c>
      <c r="F30" s="29"/>
      <c r="G30" s="29">
        <v>0.7414</v>
      </c>
      <c r="H30" s="29"/>
      <c r="I30" s="29">
        <f t="shared" si="0"/>
        <v>0.07975583130659425</v>
      </c>
    </row>
    <row r="31" spans="1:9" ht="12.75">
      <c r="A31" s="26">
        <v>19.2</v>
      </c>
      <c r="C31" s="26" t="s">
        <v>64</v>
      </c>
      <c r="D31" s="25"/>
      <c r="E31" s="29">
        <f>'Leverage Factors'!S33</f>
        <v>1.4113710521814304</v>
      </c>
      <c r="F31" s="29"/>
      <c r="G31" s="29">
        <v>1.4299</v>
      </c>
      <c r="H31" s="29"/>
      <c r="I31" s="29">
        <f t="shared" si="0"/>
        <v>-0.018528947818569508</v>
      </c>
    </row>
    <row r="32" spans="1:9" ht="12.75">
      <c r="A32" s="26">
        <v>19.4</v>
      </c>
      <c r="C32" s="26" t="s">
        <v>65</v>
      </c>
      <c r="D32" s="25"/>
      <c r="E32" s="29">
        <f>'Leverage Factors'!S34</f>
        <v>0.9518760490736781</v>
      </c>
      <c r="F32" s="29"/>
      <c r="G32" s="29">
        <v>0.992</v>
      </c>
      <c r="H32" s="29"/>
      <c r="I32" s="29">
        <f t="shared" si="0"/>
        <v>-0.04012395092632193</v>
      </c>
    </row>
    <row r="33" spans="1:9" ht="12.75">
      <c r="A33" s="26">
        <v>21.1</v>
      </c>
      <c r="C33" s="26" t="s">
        <v>102</v>
      </c>
      <c r="D33" s="25"/>
      <c r="E33" s="29">
        <f>'Leverage Factors'!S35</f>
        <v>4.417775523671018</v>
      </c>
      <c r="F33" s="29"/>
      <c r="G33" s="29">
        <v>4.5027</v>
      </c>
      <c r="H33" s="29"/>
      <c r="I33" s="29">
        <f t="shared" si="0"/>
        <v>-0.08492447632898159</v>
      </c>
    </row>
    <row r="34" spans="1:9" ht="12.75">
      <c r="A34" s="26">
        <v>21.2</v>
      </c>
      <c r="C34" s="26" t="s">
        <v>103</v>
      </c>
      <c r="D34" s="25"/>
      <c r="E34" s="29">
        <f>'Leverage Factors'!S36</f>
        <v>2.642692587335792</v>
      </c>
      <c r="F34" s="29"/>
      <c r="G34" s="29">
        <v>2.7461</v>
      </c>
      <c r="H34" s="29"/>
      <c r="I34" s="29">
        <f t="shared" si="0"/>
        <v>-0.10340741266420839</v>
      </c>
    </row>
    <row r="35" spans="1:9" ht="12.75">
      <c r="A35" s="26">
        <v>21</v>
      </c>
      <c r="C35" s="26" t="s">
        <v>66</v>
      </c>
      <c r="D35" s="25"/>
      <c r="E35" s="29">
        <f>'Leverage Factors'!S37</f>
        <v>4.130799660135558</v>
      </c>
      <c r="F35" s="29"/>
      <c r="G35" s="29">
        <v>4.2225</v>
      </c>
      <c r="H35" s="29"/>
      <c r="I35" s="29">
        <f t="shared" si="0"/>
        <v>-0.09170033986444182</v>
      </c>
    </row>
    <row r="36" spans="1:9" ht="12.75">
      <c r="A36" s="26">
        <v>22</v>
      </c>
      <c r="C36" s="26" t="s">
        <v>67</v>
      </c>
      <c r="D36" s="25"/>
      <c r="E36" s="29">
        <f>'Leverage Factors'!S38</f>
        <v>1.0689700046651789</v>
      </c>
      <c r="F36" s="29"/>
      <c r="G36" s="29">
        <v>1.2165</v>
      </c>
      <c r="H36" s="29"/>
      <c r="I36" s="29">
        <f t="shared" si="0"/>
        <v>-0.14752999533482103</v>
      </c>
    </row>
    <row r="37" spans="1:9" ht="12.75">
      <c r="A37" s="26">
        <v>23</v>
      </c>
      <c r="C37" s="26" t="s">
        <v>68</v>
      </c>
      <c r="D37" s="25"/>
      <c r="E37" s="29">
        <f>'Leverage Factors'!S39</f>
        <v>1.085885908273928</v>
      </c>
      <c r="F37" s="29"/>
      <c r="G37" s="29">
        <v>1.2259</v>
      </c>
      <c r="H37" s="29"/>
      <c r="I37" s="29">
        <f t="shared" si="0"/>
        <v>-0.14001409172607193</v>
      </c>
    </row>
    <row r="38" spans="1:9" ht="12.75">
      <c r="A38" s="26">
        <v>24</v>
      </c>
      <c r="C38" s="26" t="s">
        <v>69</v>
      </c>
      <c r="D38" s="25"/>
      <c r="E38" s="29">
        <f>'Leverage Factors'!S40</f>
        <v>1.0779847365477429</v>
      </c>
      <c r="F38" s="29"/>
      <c r="G38" s="29">
        <v>1.0649</v>
      </c>
      <c r="H38" s="29"/>
      <c r="I38" s="29">
        <f t="shared" si="0"/>
        <v>0.013084736547742892</v>
      </c>
    </row>
    <row r="39" spans="1:9" ht="12.75">
      <c r="A39" s="26">
        <v>26</v>
      </c>
      <c r="C39" s="26" t="s">
        <v>70</v>
      </c>
      <c r="D39" s="25"/>
      <c r="E39" s="29">
        <f>'Leverage Factors'!S41</f>
        <v>1.864513320544976</v>
      </c>
      <c r="F39" s="29"/>
      <c r="G39" s="29">
        <v>2.1418</v>
      </c>
      <c r="H39" s="29"/>
      <c r="I39" s="29">
        <f t="shared" si="0"/>
        <v>-0.27728667945502394</v>
      </c>
    </row>
    <row r="40" spans="1:9" ht="12.75">
      <c r="A40" s="26">
        <v>27</v>
      </c>
      <c r="C40" s="26" t="s">
        <v>79</v>
      </c>
      <c r="D40" s="25"/>
      <c r="E40" s="29">
        <f>'Leverage Factors'!S42</f>
        <v>1.7971637068394737</v>
      </c>
      <c r="F40" s="29"/>
      <c r="G40" s="29">
        <v>1.7764</v>
      </c>
      <c r="H40" s="29"/>
      <c r="I40" s="29">
        <f t="shared" si="0"/>
        <v>0.020763706839473706</v>
      </c>
    </row>
    <row r="41" spans="1:9" ht="12.75">
      <c r="A41" s="26">
        <v>28</v>
      </c>
      <c r="C41" s="26" t="s">
        <v>76</v>
      </c>
      <c r="D41" s="25"/>
      <c r="E41" s="29">
        <f>'Leverage Factors'!S43</f>
        <v>1.2198776541234444</v>
      </c>
      <c r="F41" s="29"/>
      <c r="G41" s="29">
        <v>1.2269</v>
      </c>
      <c r="H41" s="29"/>
      <c r="I41" s="29">
        <f t="shared" si="0"/>
        <v>-0.007022345876555702</v>
      </c>
    </row>
    <row r="42" spans="1:9" ht="12.75">
      <c r="A42" s="26">
        <v>29</v>
      </c>
      <c r="C42" s="26" t="s">
        <v>71</v>
      </c>
      <c r="D42" s="25"/>
      <c r="E42" s="29">
        <f>'Leverage Factors'!S44</f>
        <v>0.5691930365036088</v>
      </c>
      <c r="F42" s="29"/>
      <c r="G42" s="29">
        <v>0.9757</v>
      </c>
      <c r="H42" s="29"/>
      <c r="I42" s="29">
        <f t="shared" si="0"/>
        <v>-0.40650696349639126</v>
      </c>
    </row>
    <row r="43" spans="1:9" ht="12.75">
      <c r="A43" s="26">
        <v>30</v>
      </c>
      <c r="C43" s="26" t="s">
        <v>72</v>
      </c>
      <c r="D43" s="25"/>
      <c r="E43" s="29">
        <f>'Leverage Factors'!S45</f>
        <v>0.6789096628712386</v>
      </c>
      <c r="F43" s="29"/>
      <c r="G43" s="29">
        <v>0.9879</v>
      </c>
      <c r="H43" s="29"/>
      <c r="I43" s="29">
        <f t="shared" si="0"/>
        <v>-0.30899033712876145</v>
      </c>
    </row>
    <row r="44" spans="1:9" ht="12.75">
      <c r="A44" s="26">
        <v>31</v>
      </c>
      <c r="C44" s="26" t="s">
        <v>73</v>
      </c>
      <c r="D44" s="25"/>
      <c r="E44" s="29">
        <f>'Leverage Factors'!S46</f>
        <v>0.12908679010880864</v>
      </c>
      <c r="F44" s="29"/>
      <c r="G44" s="29">
        <v>0.3705</v>
      </c>
      <c r="H44" s="29"/>
      <c r="I44" s="29">
        <f t="shared" si="0"/>
        <v>-0.24141320989119136</v>
      </c>
    </row>
    <row r="45" spans="1:9" ht="12.75">
      <c r="A45" s="26">
        <v>32</v>
      </c>
      <c r="C45" s="26" t="s">
        <v>74</v>
      </c>
      <c r="D45" s="25"/>
      <c r="E45" s="29">
        <f>'Leverage Factors'!S47</f>
        <v>0.3043344565942626</v>
      </c>
      <c r="F45" s="29"/>
      <c r="G45" s="29">
        <v>0.6249</v>
      </c>
      <c r="H45" s="29"/>
      <c r="I45" s="29">
        <f t="shared" si="0"/>
        <v>-0.3205655434057374</v>
      </c>
    </row>
    <row r="46" spans="1:9" ht="12.75">
      <c r="A46" s="26">
        <v>33</v>
      </c>
      <c r="C46" s="26" t="s">
        <v>75</v>
      </c>
      <c r="D46" s="25"/>
      <c r="E46" s="29">
        <f>'Leverage Factors'!S48</f>
        <v>0.7815850094785639</v>
      </c>
      <c r="F46" s="29"/>
      <c r="G46" s="29">
        <v>0.7579</v>
      </c>
      <c r="H46" s="29"/>
      <c r="I46" s="29">
        <f t="shared" si="0"/>
        <v>0.02368500947856389</v>
      </c>
    </row>
    <row r="47" spans="1:9" ht="12.75">
      <c r="A47" s="27"/>
      <c r="B47" s="27"/>
      <c r="C47" s="27"/>
      <c r="D47" s="30"/>
      <c r="E47" s="31"/>
      <c r="F47" s="31"/>
      <c r="G47" s="31"/>
      <c r="H47" s="31"/>
      <c r="I47" s="31"/>
    </row>
    <row r="48" spans="1:9" ht="12.75">
      <c r="A48" s="26"/>
      <c r="C48" s="26"/>
      <c r="D48" s="25"/>
      <c r="E48" s="29"/>
      <c r="F48" s="29"/>
      <c r="G48" s="29"/>
      <c r="H48" s="29"/>
      <c r="I48" s="29"/>
    </row>
    <row r="49" spans="1:9" ht="12.75">
      <c r="A49" s="26">
        <v>34</v>
      </c>
      <c r="C49" s="26" t="s">
        <v>17</v>
      </c>
      <c r="D49" s="25"/>
      <c r="E49" s="29">
        <f>'Leverage Factors'!S49</f>
        <v>1.0235264289939874</v>
      </c>
      <c r="F49" s="29"/>
      <c r="G49" s="29">
        <v>1.1244</v>
      </c>
      <c r="H49" s="29"/>
      <c r="I49" s="29">
        <f t="shared" si="0"/>
        <v>-0.10087357100601269</v>
      </c>
    </row>
  </sheetData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r:id="rId1"/>
  <headerFooter alignWithMargins="0">
    <oddFooter>&amp;L&amp;"Courier New,Regular"California Dept. of Insurance&amp;C&amp;"Courier New,Regular"March 27, 2007&amp;R&amp;"Courier New,Regular"Rate Specialist Bureau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Leverage Factors 2005</dc:title>
  <dc:subject>CA Leverage Factors 2005</dc:subject>
  <dc:creator>Department of Insurance</dc:creator>
  <cp:keywords/>
  <dc:description/>
  <cp:lastModifiedBy>hirschhornw</cp:lastModifiedBy>
  <cp:lastPrinted>2007-03-27T18:53:49Z</cp:lastPrinted>
  <dcterms:created xsi:type="dcterms:W3CDTF">1998-09-25T21:39:53Z</dcterms:created>
  <dcterms:modified xsi:type="dcterms:W3CDTF">2007-03-27T20:29:56Z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1574070408</vt:i4>
  </property>
  <property fmtid="{D5CDD505-2E9C-101B-9397-08002B2CF9AE}" pid="3" name="_EmailSubject">
    <vt:lpwstr>Leverage Ratio Explanation.</vt:lpwstr>
  </property>
  <property fmtid="{D5CDD505-2E9C-101B-9397-08002B2CF9AE}" pid="4" name="_AuthorEmail">
    <vt:lpwstr>HirschhornW@insurance.ca.gov</vt:lpwstr>
  </property>
  <property fmtid="{D5CDD505-2E9C-101B-9397-08002B2CF9AE}" pid="5" name="_AuthorEmailDisplayName">
    <vt:lpwstr>Hirschhorn, William</vt:lpwstr>
  </property>
  <property fmtid="{D5CDD505-2E9C-101B-9397-08002B2CF9AE}" pid="6" name="_PreviousAdHocReviewCycleID">
    <vt:i4>-189884892</vt:i4>
  </property>
  <property fmtid="{D5CDD505-2E9C-101B-9397-08002B2CF9AE}" pid="7" name="_ReviewingToolsShownOnce">
    <vt:lpwstr/>
  </property>
</Properties>
</file>