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15" windowHeight="8310" tabRatio="599" firstSheet="1" activeTab="1"/>
  </bookViews>
  <sheets>
    <sheet name="Sheet4" sheetId="1" state="hidden" r:id="rId1"/>
    <sheet name="reserve ratio" sheetId="2" r:id="rId2"/>
    <sheet name="aoe_2005" sheetId="3" r:id="rId3"/>
    <sheet name="aoe_2006" sheetId="4" r:id="rId4"/>
    <sheet name="aoe_2005(alllines)" sheetId="5" state="hidden" r:id="rId5"/>
    <sheet name="Tbl_2004" sheetId="6" state="hidden" r:id="rId6"/>
    <sheet name="Tbl_2004LossRSVratios (2)" sheetId="7" state="hidden" r:id="rId7"/>
    <sheet name="Tbl_2004LossRSVratios" sheetId="8" state="hidden" r:id="rId8"/>
  </sheets>
  <definedNames/>
  <calcPr fullCalcOnLoad="1"/>
</workbook>
</file>

<file path=xl/sharedStrings.xml><?xml version="1.0" encoding="utf-8"?>
<sst xmlns="http://schemas.openxmlformats.org/spreadsheetml/2006/main" count="518" uniqueCount="153">
  <si>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</si>
  <si>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</si>
  <si>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</si>
  <si>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</si>
  <si>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</si>
  <si>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</si>
  <si>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</si>
  <si>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</si>
  <si>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</si>
  <si>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</si>
  <si>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</si>
  <si>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</si>
  <si>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</si>
  <si>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</si>
  <si>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</si>
  <si>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</si>
  <si>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</si>
  <si>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</si>
  <si>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</si>
  <si>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</si>
  <si>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</si>
  <si>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</si>
  <si>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</si>
  <si>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</si>
  <si>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</si>
  <si>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</si>
  <si>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</si>
  <si>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</si>
  <si>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</si>
  <si>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</si>
  <si>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</si>
  <si>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</si>
  <si>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</si>
  <si>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</si>
  <si>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</si>
  <si>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</si>
  <si>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</si>
  <si>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</si>
  <si>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</si>
  <si>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</si>
  <si>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</si>
  <si>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</si>
  <si>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</si>
  <si>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</si>
  <si>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</si>
  <si>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</si>
  <si>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</si>
  <si>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</si>
  <si>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</si>
  <si>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</si>
  <si>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</si>
  <si>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</si>
  <si>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</si>
  <si>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</si>
  <si>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</si>
  <si>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</si>
  <si>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</si>
  <si>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</si>
  <si>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</si>
  <si>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</si>
  <si>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</si>
  <si>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</si>
  <si>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</si>
  <si>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</si>
  <si>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</si>
  <si>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</si>
  <si>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</si>
  <si>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</si>
  <si>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</si>
  <si>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</si>
  <si>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</si>
  <si>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</si>
  <si>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</si>
  <si>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</si>
  <si>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</si>
  <si>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</si>
  <si>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</si>
  <si>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</si>
  <si>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</si>
  <si>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</si>
  <si>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</si>
  <si>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</si>
  <si>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</si>
  <si>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</si>
  <si>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</si>
  <si>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</si>
  <si>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</si>
  <si>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</si>
  <si>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</si>
  <si>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</si>
  <si>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</si>
  <si>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</si>
  <si>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</si>
  <si>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</si>
  <si>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</si>
  <si>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</si>
  <si>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</si>
  <si>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</si>
  <si>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</si>
  <si>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</si>
  <si>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</si>
  <si>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</si>
  <si>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</si>
  <si>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</si>
  <si>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</si>
  <si>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</si>
  <si>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>Note:  Loss Reserve Ratio for Earthquake = 1.00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</si>
  <si>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</si>
  <si>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</si>
  <si>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</si>
  <si>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</si>
  <si>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</si>
  <si>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</si>
  <si>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</si>
  <si>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</si>
  <si>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</si>
  <si>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</si>
  <si>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</si>
  <si>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</si>
  <si>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Data Source: AM Best's Aggregates &amp; Averages - Property Casualty</t>
  </si>
  <si>
    <t>[9]</t>
  </si>
  <si>
    <t xml:space="preserve">                      Annual Statement - Statutory Page 14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</si>
  <si>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</si>
  <si>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</si>
  <si>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</si>
  <si>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</si>
  <si>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</si>
  <si>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</si>
  <si>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</si>
  <si>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</si>
  <si>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</si>
  <si>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</si>
  <si>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</si>
  <si>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</si>
  <si>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</si>
  <si>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</si>
  <si>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</si>
  <si>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</si>
  <si>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Allocation of AOE Reserves to California-2005</t>
  </si>
  <si>
    <t>[10] =0.5([4]+[5]+[6]+[7]+[8]+[9])/[3]</t>
  </si>
  <si>
    <t>11.1</t>
  </si>
  <si>
    <t>11.2</t>
  </si>
  <si>
    <t>17.1</t>
  </si>
  <si>
    <t>17.2</t>
  </si>
  <si>
    <t>18.1</t>
  </si>
  <si>
    <t>18.2</t>
  </si>
  <si>
    <t>16</t>
  </si>
  <si>
    <t>WORKERS' COMP</t>
  </si>
  <si>
    <t>Allocation of AOE Reserves to California-2006</t>
  </si>
  <si>
    <t>California Loss Reserve Ratio 2006</t>
  </si>
  <si>
    <t>Loss Reserve Ratio</t>
  </si>
  <si>
    <t>CMP</t>
  </si>
  <si>
    <t>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</si>
</sst>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</numFmts>
  <fonts count="2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" borderId="1" xfId="21" applyFont="1" applyFill="1" applyBorder="1" applyAlignment="1">
      <alignment horizontal="center"/>
      <protection/>
    </xf>
    <xf numFmtId="0" fontId="2" fillId="0" borderId="0" xfId="21">
      <alignment/>
      <protection/>
    </xf>
    <xf numFmtId="0" fontId="2" fillId="0" borderId="2" xfId="21" applyFont="1" applyFill="1" applyBorder="1" applyAlignment="1">
      <alignment wrapText="1"/>
      <protection/>
    </xf>
    <xf numFmtId="0" fontId="2" fillId="0" borderId="2" xfId="21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 quotePrefix="1">
      <alignment/>
    </xf>
    <xf numFmtId="165" fontId="7" fillId="0" borderId="0" xfId="15" applyNumberFormat="1" applyFont="1" applyAlignment="1" quotePrefix="1">
      <alignment/>
    </xf>
    <xf numFmtId="10" fontId="7" fillId="0" borderId="0" xfId="22" applyNumberFormat="1" applyFont="1" applyAlignment="1" quotePrefix="1">
      <alignment/>
    </xf>
    <xf numFmtId="165" fontId="8" fillId="0" borderId="0" xfId="15" applyNumberFormat="1" applyFont="1" applyFill="1" applyBorder="1" applyAlignment="1">
      <alignment horizontal="right" wrapText="1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2" applyNumberFormat="1" applyFont="1" applyAlignment="1">
      <alignment/>
    </xf>
    <xf numFmtId="165" fontId="7" fillId="0" borderId="0" xfId="0" applyNumberFormat="1" applyFont="1" applyBorder="1" applyAlignment="1">
      <alignment/>
    </xf>
    <xf numFmtId="168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0" fontId="11" fillId="0" borderId="5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10" fillId="0" borderId="0" xfId="15" applyNumberFormat="1" applyFont="1" applyFill="1" applyBorder="1" applyAlignment="1">
      <alignment horizontal="right" wrapText="1"/>
    </xf>
    <xf numFmtId="165" fontId="10" fillId="0" borderId="0" xfId="15" applyNumberFormat="1" applyFont="1" applyFill="1" applyBorder="1" applyAlignment="1">
      <alignment/>
    </xf>
    <xf numFmtId="0" fontId="9" fillId="0" borderId="6" xfId="0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3" fontId="14" fillId="0" borderId="11" xfId="15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165" fontId="10" fillId="0" borderId="13" xfId="15" applyNumberFormat="1" applyFont="1" applyFill="1" applyBorder="1" applyAlignment="1">
      <alignment horizontal="right" wrapText="1"/>
    </xf>
    <xf numFmtId="165" fontId="10" fillId="0" borderId="13" xfId="15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left"/>
    </xf>
    <xf numFmtId="3" fontId="14" fillId="0" borderId="22" xfId="15" applyNumberFormat="1" applyFont="1" applyBorder="1" applyAlignment="1">
      <alignment/>
    </xf>
    <xf numFmtId="3" fontId="14" fillId="0" borderId="22" xfId="17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/>
    </xf>
    <xf numFmtId="3" fontId="14" fillId="0" borderId="8" xfId="15" applyNumberFormat="1" applyFont="1" applyBorder="1" applyAlignment="1">
      <alignment/>
    </xf>
    <xf numFmtId="3" fontId="14" fillId="0" borderId="8" xfId="17" applyNumberFormat="1" applyFont="1" applyFill="1" applyBorder="1" applyAlignment="1">
      <alignment vertical="center"/>
    </xf>
    <xf numFmtId="3" fontId="14" fillId="0" borderId="8" xfId="0" applyNumberFormat="1" applyFont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4" fillId="0" borderId="9" xfId="15" applyNumberFormat="1" applyFont="1" applyBorder="1" applyAlignment="1">
      <alignment/>
    </xf>
    <xf numFmtId="3" fontId="14" fillId="0" borderId="9" xfId="17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/>
    </xf>
    <xf numFmtId="3" fontId="10" fillId="0" borderId="5" xfId="15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6" fillId="0" borderId="3" xfId="0" applyFont="1" applyBorder="1" applyAlignment="1">
      <alignment/>
    </xf>
    <xf numFmtId="165" fontId="16" fillId="0" borderId="3" xfId="15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0" fontId="13" fillId="0" borderId="3" xfId="22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65" fontId="13" fillId="0" borderId="4" xfId="15" applyNumberFormat="1" applyFont="1" applyBorder="1" applyAlignment="1">
      <alignment horizontal="center" wrapText="1"/>
    </xf>
    <xf numFmtId="165" fontId="12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0" fontId="9" fillId="0" borderId="0" xfId="22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0" fontId="16" fillId="0" borderId="16" xfId="0" applyFont="1" applyBorder="1" applyAlignment="1">
      <alignment/>
    </xf>
    <xf numFmtId="9" fontId="13" fillId="0" borderId="16" xfId="22" applyFont="1" applyBorder="1" applyAlignment="1">
      <alignment horizontal="center"/>
    </xf>
    <xf numFmtId="9" fontId="13" fillId="0" borderId="7" xfId="22" applyFont="1" applyBorder="1" applyAlignment="1">
      <alignment horizontal="center"/>
    </xf>
    <xf numFmtId="0" fontId="9" fillId="0" borderId="4" xfId="0" applyFont="1" applyBorder="1" applyAlignment="1">
      <alignment/>
    </xf>
    <xf numFmtId="0" fontId="18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5" fillId="0" borderId="0" xfId="0" applyFont="1" applyFill="1" applyAlignment="1">
      <alignment horizontal="left"/>
    </xf>
    <xf numFmtId="10" fontId="19" fillId="0" borderId="4" xfId="22" applyNumberFormat="1" applyFont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20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165" fontId="1" fillId="0" borderId="0" xfId="15" applyNumberFormat="1" applyFont="1" applyAlignment="1">
      <alignment/>
    </xf>
    <xf numFmtId="3" fontId="14" fillId="0" borderId="8" xfId="15" applyNumberFormat="1" applyFont="1" applyFill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3" fontId="11" fillId="0" borderId="0" xfId="0" applyNumberFormat="1" applyFont="1" applyFill="1" applyAlignment="1">
      <alignment horizontal="right"/>
    </xf>
    <xf numFmtId="168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168" fontId="9" fillId="0" borderId="0" xfId="15" applyNumberFormat="1" applyFont="1" applyFill="1" applyBorder="1" applyAlignment="1">
      <alignment/>
    </xf>
    <xf numFmtId="168" fontId="10" fillId="0" borderId="13" xfId="15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4" fillId="0" borderId="22" xfId="15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3" fontId="14" fillId="0" borderId="11" xfId="15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3" fontId="14" fillId="0" borderId="9" xfId="15" applyNumberFormat="1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5" xfId="15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0" fontId="13" fillId="0" borderId="0" xfId="22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49" fontId="20" fillId="0" borderId="26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_2004LossRSVrati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00390625" style="12" customWidth="1"/>
    <col min="2" max="2" width="15.00390625" style="12" customWidth="1"/>
    <col min="3" max="3" width="14.7109375" style="13" customWidth="1"/>
    <col min="4" max="4" width="14.57421875" style="13" customWidth="1"/>
    <col min="5" max="5" width="15.8515625" style="13" customWidth="1"/>
    <col min="6" max="6" width="15.00390625" style="12" customWidth="1"/>
    <col min="7" max="7" width="14.7109375" style="12" customWidth="1"/>
    <col min="8" max="8" width="18.57421875" style="12" customWidth="1"/>
    <col min="9" max="9" width="15.421875" style="12" customWidth="1"/>
    <col min="10" max="10" width="14.7109375" style="12" customWidth="1"/>
    <col min="11" max="11" width="19.140625" style="12" customWidth="1"/>
    <col min="12" max="12" width="15.28125" style="20" customWidth="1"/>
    <col min="13" max="13" width="10.421875" style="12" hidden="1" customWidth="1"/>
    <col min="14" max="14" width="7.7109375" style="12" hidden="1" customWidth="1"/>
    <col min="15" max="16384" width="9.140625" style="12" customWidth="1"/>
  </cols>
  <sheetData>
    <row r="1" spans="1:14" s="10" customFormat="1" ht="57.75" customHeight="1" thickBot="1">
      <c r="A1" s="132" t="s">
        <v>149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6" customHeight="1">
      <c r="A2" s="128"/>
      <c r="B2" s="68"/>
      <c r="C2" s="69"/>
      <c r="D2" s="69"/>
      <c r="E2" s="69"/>
      <c r="F2" s="68"/>
      <c r="G2" s="68"/>
      <c r="H2" s="70"/>
      <c r="I2" s="71"/>
      <c r="J2" s="71"/>
      <c r="K2" s="70"/>
      <c r="L2" s="72"/>
      <c r="M2" s="68"/>
      <c r="N2" s="80"/>
    </row>
    <row r="3" spans="1:14" s="11" customFormat="1" ht="15">
      <c r="A3" s="129"/>
      <c r="B3" s="24"/>
      <c r="C3" s="35" t="s">
        <v>1</v>
      </c>
      <c r="D3" s="35" t="s">
        <v>2</v>
      </c>
      <c r="E3" s="35" t="s">
        <v>19</v>
      </c>
      <c r="F3" s="23" t="s">
        <v>6</v>
      </c>
      <c r="G3" s="23" t="s">
        <v>8</v>
      </c>
      <c r="H3" s="23" t="s">
        <v>9</v>
      </c>
      <c r="I3" s="23" t="s">
        <v>11</v>
      </c>
      <c r="J3" s="23" t="s">
        <v>12</v>
      </c>
      <c r="K3" s="23" t="s">
        <v>120</v>
      </c>
      <c r="L3" s="77" t="s">
        <v>13</v>
      </c>
      <c r="M3" s="81"/>
      <c r="N3" s="82"/>
    </row>
    <row r="4" spans="1:14" s="11" customFormat="1" ht="15">
      <c r="A4" s="129"/>
      <c r="B4" s="24"/>
      <c r="C4" s="23">
        <v>2006</v>
      </c>
      <c r="D4" s="23">
        <v>2006</v>
      </c>
      <c r="E4" s="23">
        <v>2006</v>
      </c>
      <c r="F4" s="23">
        <v>2006</v>
      </c>
      <c r="G4" s="23">
        <v>2006</v>
      </c>
      <c r="H4" s="23">
        <v>2006</v>
      </c>
      <c r="I4" s="23">
        <v>2005</v>
      </c>
      <c r="J4" s="23">
        <v>2005</v>
      </c>
      <c r="K4" s="23">
        <v>2005</v>
      </c>
      <c r="L4" s="77"/>
      <c r="M4" s="83"/>
      <c r="N4" s="84"/>
    </row>
    <row r="5" spans="1:14" s="11" customFormat="1" ht="33.75" customHeight="1">
      <c r="A5" s="129"/>
      <c r="B5" s="24" t="s">
        <v>0</v>
      </c>
      <c r="C5" s="78" t="s">
        <v>23</v>
      </c>
      <c r="D5" s="78" t="s">
        <v>24</v>
      </c>
      <c r="E5" s="78" t="s">
        <v>3</v>
      </c>
      <c r="F5" s="79" t="s">
        <v>25</v>
      </c>
      <c r="G5" s="79" t="s">
        <v>26</v>
      </c>
      <c r="H5" s="79" t="s">
        <v>118</v>
      </c>
      <c r="I5" s="79" t="s">
        <v>25</v>
      </c>
      <c r="J5" s="79" t="s">
        <v>26</v>
      </c>
      <c r="K5" s="79" t="s">
        <v>118</v>
      </c>
      <c r="L5" s="124" t="s">
        <v>150</v>
      </c>
      <c r="M5" s="78" t="s">
        <v>116</v>
      </c>
      <c r="N5" s="85" t="s">
        <v>104</v>
      </c>
    </row>
    <row r="6" spans="1:14" s="11" customFormat="1" ht="31.5" customHeight="1" thickBot="1">
      <c r="A6" s="130"/>
      <c r="B6" s="73"/>
      <c r="C6" s="74"/>
      <c r="D6" s="74"/>
      <c r="E6" s="75" t="s">
        <v>105</v>
      </c>
      <c r="F6" s="76"/>
      <c r="G6" s="76"/>
      <c r="H6" s="31"/>
      <c r="I6" s="76"/>
      <c r="J6" s="76"/>
      <c r="K6" s="31"/>
      <c r="L6" s="91" t="s">
        <v>139</v>
      </c>
      <c r="M6" s="74"/>
      <c r="N6" s="86"/>
    </row>
    <row r="7" spans="2:12" ht="8.25" customHeight="1">
      <c r="B7" s="14"/>
      <c r="C7" s="15"/>
      <c r="D7" s="15"/>
      <c r="E7" s="15"/>
      <c r="F7" s="14"/>
      <c r="G7" s="14"/>
      <c r="H7" s="14"/>
      <c r="I7" s="14"/>
      <c r="J7" s="14"/>
      <c r="K7" s="14"/>
      <c r="L7" s="16"/>
    </row>
    <row r="8" spans="1:14" ht="15" customHeight="1">
      <c r="A8" s="93" t="s">
        <v>76</v>
      </c>
      <c r="B8" s="94" t="s">
        <v>41</v>
      </c>
      <c r="C8" s="101">
        <v>330048272</v>
      </c>
      <c r="D8" s="101">
        <v>22413760</v>
      </c>
      <c r="E8" s="33">
        <f aca="true" t="shared" si="0" ref="E8:E39">C8+D8</f>
        <v>352462032</v>
      </c>
      <c r="F8" s="32">
        <v>283659783</v>
      </c>
      <c r="G8" s="32">
        <v>25856730</v>
      </c>
      <c r="H8" s="33">
        <v>9845708.372382218</v>
      </c>
      <c r="I8" s="32">
        <v>428974587</v>
      </c>
      <c r="J8" s="32">
        <v>22478238</v>
      </c>
      <c r="K8" s="33">
        <v>15832344.006450582</v>
      </c>
      <c r="L8" s="102">
        <f aca="true" t="shared" si="1" ref="L8:L19">0.5*SUM(F8:K8)/E8</f>
        <v>1.1159320990052521</v>
      </c>
      <c r="M8" s="103"/>
      <c r="N8" s="103"/>
    </row>
    <row r="9" spans="1:14" ht="15" customHeight="1">
      <c r="A9" s="93" t="s">
        <v>77</v>
      </c>
      <c r="B9" s="94" t="s">
        <v>42</v>
      </c>
      <c r="C9" s="101">
        <v>240949596</v>
      </c>
      <c r="D9" s="101">
        <v>10918457</v>
      </c>
      <c r="E9" s="33">
        <f t="shared" si="0"/>
        <v>251868053</v>
      </c>
      <c r="F9" s="32">
        <v>485229693</v>
      </c>
      <c r="G9" s="32">
        <v>16649457</v>
      </c>
      <c r="H9" s="33">
        <v>9309204.67486226</v>
      </c>
      <c r="I9" s="32">
        <v>606459109</v>
      </c>
      <c r="J9" s="32">
        <v>19524124</v>
      </c>
      <c r="K9" s="33">
        <v>9613084.620507866</v>
      </c>
      <c r="L9" s="102">
        <f t="shared" si="1"/>
        <v>2.2765584174650573</v>
      </c>
      <c r="M9" s="103"/>
      <c r="N9" s="103"/>
    </row>
    <row r="10" spans="1:14" ht="15" customHeight="1">
      <c r="A10" s="93" t="s">
        <v>78</v>
      </c>
      <c r="B10" s="94" t="s">
        <v>43</v>
      </c>
      <c r="C10" s="101">
        <v>73421507</v>
      </c>
      <c r="D10" s="101">
        <v>10007816</v>
      </c>
      <c r="E10" s="33">
        <f t="shared" si="0"/>
        <v>83429323</v>
      </c>
      <c r="F10" s="32">
        <v>72987884</v>
      </c>
      <c r="G10" s="32">
        <v>14514533</v>
      </c>
      <c r="H10" s="33">
        <v>6779889.802248446</v>
      </c>
      <c r="I10" s="32">
        <v>72852394</v>
      </c>
      <c r="J10" s="32">
        <v>13817804</v>
      </c>
      <c r="K10" s="33">
        <v>5959885.7511478225</v>
      </c>
      <c r="L10" s="102">
        <f t="shared" si="1"/>
        <v>1.1201840302203836</v>
      </c>
      <c r="M10" s="103"/>
      <c r="N10" s="103"/>
    </row>
    <row r="11" spans="1:14" ht="15" customHeight="1">
      <c r="A11" s="93" t="s">
        <v>79</v>
      </c>
      <c r="B11" s="94" t="s">
        <v>44</v>
      </c>
      <c r="C11" s="101">
        <v>2155509173</v>
      </c>
      <c r="D11" s="101">
        <v>156090831</v>
      </c>
      <c r="E11" s="33">
        <f t="shared" si="0"/>
        <v>2311600004</v>
      </c>
      <c r="F11" s="32">
        <v>1540541682</v>
      </c>
      <c r="G11" s="32">
        <v>294679635</v>
      </c>
      <c r="H11" s="33">
        <v>221370183.64052358</v>
      </c>
      <c r="I11" s="32">
        <v>1557816591</v>
      </c>
      <c r="J11" s="32">
        <v>302574372</v>
      </c>
      <c r="K11" s="33">
        <v>204084241.35769603</v>
      </c>
      <c r="L11" s="102">
        <f t="shared" si="1"/>
        <v>0.8913883669032516</v>
      </c>
      <c r="M11" s="103"/>
      <c r="N11" s="103"/>
    </row>
    <row r="12" spans="1:14" ht="15" customHeight="1">
      <c r="A12" s="93" t="s">
        <v>152</v>
      </c>
      <c r="B12" s="94" t="s">
        <v>151</v>
      </c>
      <c r="C12" s="101">
        <f>+C13+C14</f>
        <v>1811895722</v>
      </c>
      <c r="D12" s="101">
        <f>+D13+D14</f>
        <v>548738473</v>
      </c>
      <c r="E12" s="33">
        <f t="shared" si="0"/>
        <v>2360634195</v>
      </c>
      <c r="F12" s="32">
        <v>3721643207</v>
      </c>
      <c r="G12" s="32">
        <v>1422702058</v>
      </c>
      <c r="H12" s="33">
        <v>244342781.8031853</v>
      </c>
      <c r="I12" s="32">
        <v>3559288682</v>
      </c>
      <c r="J12" s="32">
        <v>1384666088</v>
      </c>
      <c r="K12" s="33">
        <v>215806128.8759335</v>
      </c>
      <c r="L12" s="102">
        <f t="shared" si="1"/>
        <v>2.2342404782624774</v>
      </c>
      <c r="M12" s="103"/>
      <c r="N12" s="103"/>
    </row>
    <row r="13" spans="1:14" ht="15" customHeight="1">
      <c r="A13" s="93" t="s">
        <v>80</v>
      </c>
      <c r="B13" s="94" t="s">
        <v>45</v>
      </c>
      <c r="C13" s="101">
        <v>975345474</v>
      </c>
      <c r="D13" s="101">
        <v>100086120</v>
      </c>
      <c r="E13" s="33">
        <f t="shared" si="0"/>
        <v>1075431594</v>
      </c>
      <c r="F13" s="32">
        <v>962442401</v>
      </c>
      <c r="G13" s="32">
        <v>203649216</v>
      </c>
      <c r="H13" s="33">
        <v>70445081.11311978</v>
      </c>
      <c r="I13" s="32">
        <v>951039927</v>
      </c>
      <c r="J13" s="32">
        <v>184327296</v>
      </c>
      <c r="K13" s="33">
        <v>50710744.71508835</v>
      </c>
      <c r="L13" s="102">
        <f t="shared" si="1"/>
        <v>1.1263453107312227</v>
      </c>
      <c r="M13" s="103"/>
      <c r="N13" s="103"/>
    </row>
    <row r="14" spans="1:14" ht="15" customHeight="1">
      <c r="A14" s="93" t="s">
        <v>81</v>
      </c>
      <c r="B14" s="94" t="s">
        <v>46</v>
      </c>
      <c r="C14" s="101">
        <v>836550248</v>
      </c>
      <c r="D14" s="101">
        <v>448652353</v>
      </c>
      <c r="E14" s="33">
        <f t="shared" si="0"/>
        <v>1285202601</v>
      </c>
      <c r="F14" s="32">
        <v>2759200806</v>
      </c>
      <c r="G14" s="32">
        <v>1219052842</v>
      </c>
      <c r="H14" s="33">
        <v>170192868.03706747</v>
      </c>
      <c r="I14" s="32">
        <v>2608248755</v>
      </c>
      <c r="J14" s="32">
        <v>1200338792</v>
      </c>
      <c r="K14" s="33">
        <v>164230949.49105436</v>
      </c>
      <c r="L14" s="102">
        <f t="shared" si="1"/>
        <v>3.1595271462293444</v>
      </c>
      <c r="M14" s="103"/>
      <c r="N14" s="103"/>
    </row>
    <row r="15" spans="1:14" ht="15" customHeight="1">
      <c r="A15" s="93" t="s">
        <v>85</v>
      </c>
      <c r="B15" s="94" t="s">
        <v>48</v>
      </c>
      <c r="C15" s="101">
        <v>580652536</v>
      </c>
      <c r="D15" s="101">
        <v>20601658</v>
      </c>
      <c r="E15" s="33">
        <f t="shared" si="0"/>
        <v>601254194</v>
      </c>
      <c r="F15" s="32">
        <v>503098758</v>
      </c>
      <c r="G15" s="32">
        <v>35892301</v>
      </c>
      <c r="H15" s="33">
        <v>28025167.882756207</v>
      </c>
      <c r="I15" s="32">
        <v>524125330</v>
      </c>
      <c r="J15" s="32">
        <v>43138138</v>
      </c>
      <c r="K15" s="33">
        <v>24409312.138755716</v>
      </c>
      <c r="L15" s="102">
        <f t="shared" si="1"/>
        <v>0.9635600205239583</v>
      </c>
      <c r="M15" s="103"/>
      <c r="N15" s="103"/>
    </row>
    <row r="16" spans="1:14" ht="15" customHeight="1">
      <c r="A16" s="93" t="s">
        <v>86</v>
      </c>
      <c r="B16" s="94" t="s">
        <v>49</v>
      </c>
      <c r="C16" s="101">
        <v>-6450744</v>
      </c>
      <c r="D16" s="101">
        <v>328343</v>
      </c>
      <c r="E16" s="33">
        <f t="shared" si="0"/>
        <v>-6122401</v>
      </c>
      <c r="F16" s="32">
        <v>3570102</v>
      </c>
      <c r="G16" s="32">
        <v>431443</v>
      </c>
      <c r="H16" s="33">
        <v>11923.698091262775</v>
      </c>
      <c r="I16" s="32">
        <v>856366</v>
      </c>
      <c r="J16" s="32">
        <v>225298</v>
      </c>
      <c r="K16" s="33">
        <v>-54461.8053803524</v>
      </c>
      <c r="L16" s="102">
        <f t="shared" si="1"/>
        <v>-0.4116580155980399</v>
      </c>
      <c r="M16" s="103"/>
      <c r="N16" s="103"/>
    </row>
    <row r="17" spans="1:14" ht="15" customHeight="1">
      <c r="A17" s="93" t="s">
        <v>87</v>
      </c>
      <c r="B17" s="94" t="s">
        <v>50</v>
      </c>
      <c r="C17" s="101">
        <v>236445047</v>
      </c>
      <c r="D17" s="101">
        <v>206218271</v>
      </c>
      <c r="E17" s="33">
        <f t="shared" si="0"/>
        <v>442663318</v>
      </c>
      <c r="F17" s="32">
        <v>1259892607</v>
      </c>
      <c r="G17" s="32">
        <v>519354405</v>
      </c>
      <c r="H17" s="33">
        <v>48689615.361393616</v>
      </c>
      <c r="I17" s="32">
        <v>1308606178</v>
      </c>
      <c r="J17" s="32">
        <v>501867764</v>
      </c>
      <c r="K17" s="33">
        <v>64111110.210236736</v>
      </c>
      <c r="L17" s="102">
        <f t="shared" si="1"/>
        <v>4.182096786673015</v>
      </c>
      <c r="M17" s="104">
        <f>SUM(M18:M19)</f>
        <v>4159365</v>
      </c>
      <c r="N17" s="103"/>
    </row>
    <row r="18" spans="1:14" ht="15" customHeight="1">
      <c r="A18" s="93" t="s">
        <v>140</v>
      </c>
      <c r="B18" s="94" t="s">
        <v>110</v>
      </c>
      <c r="C18" s="32">
        <f>+$N$18*C17</f>
        <v>84055346.87411012</v>
      </c>
      <c r="D18" s="32">
        <f>+$N$18*D17</f>
        <v>73309838.88482232</v>
      </c>
      <c r="E18" s="33">
        <f t="shared" si="0"/>
        <v>157365185.75893244</v>
      </c>
      <c r="F18" s="32">
        <v>520194210.24101907</v>
      </c>
      <c r="G18" s="32">
        <v>214435066.16605565</v>
      </c>
      <c r="H18" s="33">
        <v>20103345.213025082</v>
      </c>
      <c r="I18" s="32">
        <v>539162254.3888181</v>
      </c>
      <c r="J18" s="32">
        <v>206775850.20794192</v>
      </c>
      <c r="K18" s="33">
        <v>26414586.216573108</v>
      </c>
      <c r="L18" s="102">
        <f t="shared" si="1"/>
        <v>4.852043052180465</v>
      </c>
      <c r="M18" s="104">
        <v>1478639</v>
      </c>
      <c r="N18" s="105">
        <f>+M18/M17</f>
        <v>0.3554963317717969</v>
      </c>
    </row>
    <row r="19" spans="1:14" ht="15" customHeight="1">
      <c r="A19" s="93" t="s">
        <v>141</v>
      </c>
      <c r="B19" s="94" t="s">
        <v>111</v>
      </c>
      <c r="C19" s="32">
        <f>+$N$19*C17</f>
        <v>152389700.1258899</v>
      </c>
      <c r="D19" s="32">
        <f>+$N$19*D17</f>
        <v>132908432.11517769</v>
      </c>
      <c r="E19" s="33">
        <f t="shared" si="0"/>
        <v>285298132.2410676</v>
      </c>
      <c r="F19" s="32">
        <v>739698396.758981</v>
      </c>
      <c r="G19" s="32">
        <v>304919338.8339444</v>
      </c>
      <c r="H19" s="33">
        <v>28586270.14836853</v>
      </c>
      <c r="I19" s="32">
        <v>769443923.6111817</v>
      </c>
      <c r="J19" s="32">
        <v>295091913.79205805</v>
      </c>
      <c r="K19" s="33">
        <v>37696523.99366362</v>
      </c>
      <c r="L19" s="102">
        <f t="shared" si="1"/>
        <v>3.812566787678836</v>
      </c>
      <c r="M19" s="104">
        <v>2680726</v>
      </c>
      <c r="N19" s="105">
        <f>+M19/M17</f>
        <v>0.6445036682282032</v>
      </c>
    </row>
    <row r="20" spans="1:14" ht="15" customHeight="1">
      <c r="A20" s="93" t="s">
        <v>88</v>
      </c>
      <c r="B20" s="94" t="s">
        <v>51</v>
      </c>
      <c r="C20" s="101">
        <v>754140</v>
      </c>
      <c r="D20" s="101">
        <v>1343265</v>
      </c>
      <c r="E20" s="33">
        <f t="shared" si="0"/>
        <v>2097405</v>
      </c>
      <c r="F20" s="32">
        <v>227837246</v>
      </c>
      <c r="G20" s="32">
        <v>17054572</v>
      </c>
      <c r="H20" s="33">
        <v>12271535.070945099</v>
      </c>
      <c r="I20" s="32">
        <v>301350300</v>
      </c>
      <c r="J20" s="32">
        <v>28037538</v>
      </c>
      <c r="K20" s="33">
        <v>15086299.811827697</v>
      </c>
      <c r="L20" s="106">
        <v>1</v>
      </c>
      <c r="M20" s="104"/>
      <c r="N20" s="103"/>
    </row>
    <row r="21" spans="1:14" ht="15" customHeight="1">
      <c r="A21" s="93" t="s">
        <v>146</v>
      </c>
      <c r="B21" s="94" t="s">
        <v>147</v>
      </c>
      <c r="C21" s="101">
        <v>5459767385</v>
      </c>
      <c r="D21" s="101">
        <v>673729228</v>
      </c>
      <c r="E21" s="33">
        <f t="shared" si="0"/>
        <v>6133496613</v>
      </c>
      <c r="F21" s="32">
        <v>32244613575</v>
      </c>
      <c r="G21" s="32">
        <v>2455455358</v>
      </c>
      <c r="H21" s="33">
        <v>3250970710.6921153</v>
      </c>
      <c r="I21" s="32">
        <v>31746022346</v>
      </c>
      <c r="J21" s="32">
        <v>2265228105</v>
      </c>
      <c r="K21" s="33">
        <v>1421063628.7516415</v>
      </c>
      <c r="L21" s="102">
        <f aca="true" t="shared" si="2" ref="L21:L39">0.5*SUM(F21:K21)/E21</f>
        <v>5.982179363065685</v>
      </c>
      <c r="M21" s="104"/>
      <c r="N21" s="103"/>
    </row>
    <row r="22" spans="1:14" ht="15" customHeight="1">
      <c r="A22" s="93" t="s">
        <v>89</v>
      </c>
      <c r="B22" s="94" t="s">
        <v>52</v>
      </c>
      <c r="C22" s="101">
        <v>3670956781</v>
      </c>
      <c r="D22" s="101">
        <v>1497592160</v>
      </c>
      <c r="E22" s="33">
        <f t="shared" si="0"/>
        <v>5168548941</v>
      </c>
      <c r="F22" s="32">
        <v>16229945039</v>
      </c>
      <c r="G22" s="32">
        <v>3747619335</v>
      </c>
      <c r="H22" s="33">
        <v>647237249.4160327</v>
      </c>
      <c r="I22" s="32">
        <v>15531775099</v>
      </c>
      <c r="J22" s="32">
        <v>3426773648</v>
      </c>
      <c r="K22" s="33">
        <v>562422083.5925277</v>
      </c>
      <c r="L22" s="102">
        <f t="shared" si="2"/>
        <v>3.8836598929680677</v>
      </c>
      <c r="M22" s="104">
        <f>SUM(M23:M24)</f>
        <v>21869577</v>
      </c>
      <c r="N22" s="103"/>
    </row>
    <row r="23" spans="1:14" ht="15" customHeight="1">
      <c r="A23" s="93" t="s">
        <v>142</v>
      </c>
      <c r="B23" s="94" t="s">
        <v>112</v>
      </c>
      <c r="C23" s="32">
        <f>+$N$23*C22</f>
        <v>2374309481.9162803</v>
      </c>
      <c r="D23" s="32">
        <f>+$N$23*D22</f>
        <v>968615943.3788995</v>
      </c>
      <c r="E23" s="33">
        <f t="shared" si="0"/>
        <v>3342925425.29518</v>
      </c>
      <c r="F23" s="32">
        <v>11568287152.353132</v>
      </c>
      <c r="G23" s="32">
        <v>2671206618.4336195</v>
      </c>
      <c r="H23" s="33">
        <v>461334054.97996706</v>
      </c>
      <c r="I23" s="32">
        <v>11187876748.489931</v>
      </c>
      <c r="J23" s="32">
        <v>2468379884.1038847</v>
      </c>
      <c r="K23" s="33">
        <v>405124907.6010137</v>
      </c>
      <c r="L23" s="102">
        <f t="shared" si="2"/>
        <v>4.301951989165575</v>
      </c>
      <c r="M23" s="104">
        <v>14144853</v>
      </c>
      <c r="N23" s="105">
        <f>+M23/M22</f>
        <v>0.6467821942783805</v>
      </c>
    </row>
    <row r="24" spans="1:14" ht="15" customHeight="1">
      <c r="A24" s="93" t="s">
        <v>143</v>
      </c>
      <c r="B24" s="94" t="s">
        <v>113</v>
      </c>
      <c r="C24" s="32">
        <f>+$N$24*C22</f>
        <v>1296647299.08372</v>
      </c>
      <c r="D24" s="32">
        <f>+$N$24*D22</f>
        <v>528976216.62110066</v>
      </c>
      <c r="E24" s="33">
        <f t="shared" si="0"/>
        <v>1825623515.7048206</v>
      </c>
      <c r="F24" s="32">
        <v>4661657886.646866</v>
      </c>
      <c r="G24" s="32">
        <v>1076412716.56638</v>
      </c>
      <c r="H24" s="33">
        <v>185903194.43606544</v>
      </c>
      <c r="I24" s="32">
        <v>4343898350.510068</v>
      </c>
      <c r="J24" s="32">
        <v>958393763.8961153</v>
      </c>
      <c r="K24" s="33">
        <v>157297175.99151397</v>
      </c>
      <c r="L24" s="102">
        <f t="shared" si="2"/>
        <v>3.117719231298393</v>
      </c>
      <c r="M24" s="104">
        <v>7724724</v>
      </c>
      <c r="N24" s="105">
        <f>+M24/M22</f>
        <v>0.3532178057216196</v>
      </c>
    </row>
    <row r="25" spans="1:14" ht="15" customHeight="1">
      <c r="A25" s="93" t="s">
        <v>90</v>
      </c>
      <c r="B25" s="94" t="s">
        <v>53</v>
      </c>
      <c r="C25" s="101">
        <v>431366239</v>
      </c>
      <c r="D25" s="101">
        <v>284201358</v>
      </c>
      <c r="E25" s="33">
        <f t="shared" si="0"/>
        <v>715567597</v>
      </c>
      <c r="F25" s="32">
        <v>2128933668</v>
      </c>
      <c r="G25" s="32">
        <v>826537833</v>
      </c>
      <c r="H25" s="33">
        <v>112473398.93288401</v>
      </c>
      <c r="I25" s="32">
        <v>2057495845</v>
      </c>
      <c r="J25" s="32">
        <v>789971625</v>
      </c>
      <c r="K25" s="33">
        <v>89353952.50399989</v>
      </c>
      <c r="L25" s="102">
        <f t="shared" si="2"/>
        <v>4.195806481184812</v>
      </c>
      <c r="M25" s="104">
        <f>SUM(M26:M27)</f>
        <v>885440</v>
      </c>
      <c r="N25" s="103"/>
    </row>
    <row r="26" spans="1:14" ht="15" customHeight="1">
      <c r="A26" s="93" t="s">
        <v>144</v>
      </c>
      <c r="B26" s="94" t="s">
        <v>114</v>
      </c>
      <c r="C26" s="32">
        <f>+$N$26*C25</f>
        <v>366001177.95366263</v>
      </c>
      <c r="D26" s="32">
        <f>+$N$26*D25</f>
        <v>241136237.37723845</v>
      </c>
      <c r="E26" s="33">
        <f t="shared" si="0"/>
        <v>607137415.3309011</v>
      </c>
      <c r="F26" s="32">
        <v>1993374187.2549393</v>
      </c>
      <c r="G26" s="32">
        <v>773908180.351927</v>
      </c>
      <c r="H26" s="33">
        <v>105311674.83309215</v>
      </c>
      <c r="I26" s="32">
        <v>1934442238.037739</v>
      </c>
      <c r="J26" s="32">
        <v>742725426.1363087</v>
      </c>
      <c r="K26" s="33">
        <v>84009919.28095745</v>
      </c>
      <c r="L26" s="102">
        <f t="shared" si="2"/>
        <v>4.63961821791567</v>
      </c>
      <c r="M26" s="104">
        <v>751269</v>
      </c>
      <c r="N26" s="105">
        <f>+M26/M25</f>
        <v>0.8484696873870619</v>
      </c>
    </row>
    <row r="27" spans="1:14" ht="15" customHeight="1">
      <c r="A27" s="93" t="s">
        <v>145</v>
      </c>
      <c r="B27" s="94" t="s">
        <v>115</v>
      </c>
      <c r="C27" s="32">
        <f>+$N$27*C25</f>
        <v>65365061.04633741</v>
      </c>
      <c r="D27" s="32">
        <f>+$N$27*D25</f>
        <v>43065120.62276156</v>
      </c>
      <c r="E27" s="33">
        <f t="shared" si="0"/>
        <v>108430181.66909897</v>
      </c>
      <c r="F27" s="32">
        <v>135559480.74506068</v>
      </c>
      <c r="G27" s="32">
        <v>52629652.64807287</v>
      </c>
      <c r="H27" s="33">
        <v>7161724.099791829</v>
      </c>
      <c r="I27" s="32">
        <v>123053606.96226093</v>
      </c>
      <c r="J27" s="32">
        <v>47246198.8636913</v>
      </c>
      <c r="K27" s="33">
        <v>5344033.223042418</v>
      </c>
      <c r="L27" s="102">
        <f t="shared" si="2"/>
        <v>1.7107538271682527</v>
      </c>
      <c r="M27" s="104">
        <v>134171</v>
      </c>
      <c r="N27" s="105">
        <f>+M27/M25</f>
        <v>0.1515303126129382</v>
      </c>
    </row>
    <row r="28" spans="1:14" ht="15" customHeight="1">
      <c r="A28" s="93" t="s">
        <v>91</v>
      </c>
      <c r="B28" s="94" t="s">
        <v>54</v>
      </c>
      <c r="C28" s="101">
        <v>5825759323</v>
      </c>
      <c r="D28" s="101">
        <v>401236493</v>
      </c>
      <c r="E28" s="33">
        <f t="shared" si="0"/>
        <v>6226995816</v>
      </c>
      <c r="F28" s="32">
        <v>5609576610</v>
      </c>
      <c r="G28" s="32">
        <v>962286649</v>
      </c>
      <c r="H28" s="33">
        <v>632335866.7280201</v>
      </c>
      <c r="I28" s="32">
        <v>5624244659</v>
      </c>
      <c r="J28" s="32">
        <v>961231026</v>
      </c>
      <c r="K28" s="33">
        <v>590278315.1522506</v>
      </c>
      <c r="L28" s="102">
        <f t="shared" si="2"/>
        <v>1.1546461207611216</v>
      </c>
      <c r="M28" s="103"/>
      <c r="N28" s="103"/>
    </row>
    <row r="29" spans="1:14" ht="15" customHeight="1">
      <c r="A29" s="93" t="s">
        <v>92</v>
      </c>
      <c r="B29" s="94" t="s">
        <v>55</v>
      </c>
      <c r="C29" s="101">
        <v>1040087563</v>
      </c>
      <c r="D29" s="101">
        <v>143494906</v>
      </c>
      <c r="E29" s="33">
        <f t="shared" si="0"/>
        <v>1183582469</v>
      </c>
      <c r="F29" s="32">
        <v>2341346254</v>
      </c>
      <c r="G29" s="32">
        <v>331632511</v>
      </c>
      <c r="H29" s="33">
        <v>184931768.61531734</v>
      </c>
      <c r="I29" s="32">
        <v>2340713769</v>
      </c>
      <c r="J29" s="32">
        <v>321664910</v>
      </c>
      <c r="K29" s="33">
        <v>117876597.07971856</v>
      </c>
      <c r="L29" s="102">
        <f t="shared" si="2"/>
        <v>2.3818221194416136</v>
      </c>
      <c r="M29" s="103"/>
      <c r="N29" s="103"/>
    </row>
    <row r="30" spans="1:14" ht="15" customHeight="1">
      <c r="A30" s="93" t="s">
        <v>93</v>
      </c>
      <c r="B30" s="94" t="s">
        <v>56</v>
      </c>
      <c r="C30" s="101">
        <v>4957768674</v>
      </c>
      <c r="D30" s="101">
        <v>43936996</v>
      </c>
      <c r="E30" s="33">
        <f t="shared" si="0"/>
        <v>5001705670</v>
      </c>
      <c r="F30" s="32">
        <v>217533428</v>
      </c>
      <c r="G30" s="32">
        <v>37308426</v>
      </c>
      <c r="H30" s="33">
        <v>116955760.26990698</v>
      </c>
      <c r="I30" s="32">
        <v>323918268</v>
      </c>
      <c r="J30" s="32">
        <v>38444946</v>
      </c>
      <c r="K30" s="33">
        <v>145201129.01712736</v>
      </c>
      <c r="L30" s="102">
        <f t="shared" si="2"/>
        <v>0.08790620793236664</v>
      </c>
      <c r="M30" s="103"/>
      <c r="N30" s="103"/>
    </row>
    <row r="31" spans="1:14" ht="15" customHeight="1">
      <c r="A31" s="93" t="s">
        <v>94</v>
      </c>
      <c r="B31" s="94" t="s">
        <v>57</v>
      </c>
      <c r="C31" s="101">
        <v>394704733</v>
      </c>
      <c r="D31" s="101">
        <v>11464759</v>
      </c>
      <c r="E31" s="33">
        <f t="shared" si="0"/>
        <v>406169492</v>
      </c>
      <c r="F31" s="32">
        <v>98022567</v>
      </c>
      <c r="G31" s="32">
        <v>13568985</v>
      </c>
      <c r="H31" s="33">
        <v>15442296.866043583</v>
      </c>
      <c r="I31" s="32">
        <v>97388717</v>
      </c>
      <c r="J31" s="32">
        <v>12004612</v>
      </c>
      <c r="K31" s="33">
        <v>13439113.541216142</v>
      </c>
      <c r="L31" s="102">
        <f t="shared" si="2"/>
        <v>0.307588699211387</v>
      </c>
      <c r="M31" s="103"/>
      <c r="N31" s="103"/>
    </row>
    <row r="32" spans="1:14" ht="15" customHeight="1">
      <c r="A32" s="93" t="s">
        <v>95</v>
      </c>
      <c r="B32" s="94" t="s">
        <v>58</v>
      </c>
      <c r="C32" s="101">
        <v>83606652</v>
      </c>
      <c r="D32" s="101">
        <v>25715330</v>
      </c>
      <c r="E32" s="33">
        <f t="shared" si="0"/>
        <v>109321982</v>
      </c>
      <c r="F32" s="32">
        <v>173083884</v>
      </c>
      <c r="G32" s="32">
        <v>33957671</v>
      </c>
      <c r="H32" s="33">
        <v>2067063.350554604</v>
      </c>
      <c r="I32" s="32">
        <v>160928557</v>
      </c>
      <c r="J32" s="32">
        <v>22613051</v>
      </c>
      <c r="K32" s="33">
        <v>1606852.583684577</v>
      </c>
      <c r="L32" s="102">
        <f t="shared" si="2"/>
        <v>1.8031921472766528</v>
      </c>
      <c r="M32" s="103"/>
      <c r="N32" s="103"/>
    </row>
    <row r="33" spans="1:14" ht="15" customHeight="1">
      <c r="A33" s="93" t="s">
        <v>96</v>
      </c>
      <c r="B33" s="94" t="s">
        <v>59</v>
      </c>
      <c r="C33" s="101">
        <v>46049831</v>
      </c>
      <c r="D33" s="101">
        <v>2291042</v>
      </c>
      <c r="E33" s="33">
        <f t="shared" si="0"/>
        <v>48340873</v>
      </c>
      <c r="F33" s="32">
        <v>108026820</v>
      </c>
      <c r="G33" s="32">
        <v>14263861</v>
      </c>
      <c r="H33" s="33">
        <v>4095992.9803453274</v>
      </c>
      <c r="I33" s="32">
        <v>137715307</v>
      </c>
      <c r="J33" s="32">
        <v>15550321</v>
      </c>
      <c r="K33" s="33">
        <v>5221321.215731006</v>
      </c>
      <c r="L33" s="102">
        <f t="shared" si="2"/>
        <v>2.946508880756832</v>
      </c>
      <c r="M33" s="103"/>
      <c r="N33" s="103"/>
    </row>
    <row r="34" spans="1:14" ht="15" customHeight="1">
      <c r="A34" s="93" t="s">
        <v>97</v>
      </c>
      <c r="B34" s="94" t="s">
        <v>60</v>
      </c>
      <c r="C34" s="101">
        <v>81901607</v>
      </c>
      <c r="D34" s="101">
        <v>52690973</v>
      </c>
      <c r="E34" s="33">
        <f t="shared" si="0"/>
        <v>134592580</v>
      </c>
      <c r="F34" s="32">
        <v>490369582</v>
      </c>
      <c r="G34" s="32">
        <v>67229064</v>
      </c>
      <c r="H34" s="33">
        <v>22421141.183775906</v>
      </c>
      <c r="I34" s="32">
        <v>468381227</v>
      </c>
      <c r="J34" s="32">
        <v>55889761</v>
      </c>
      <c r="K34" s="33">
        <v>20245049.404402733</v>
      </c>
      <c r="L34" s="102">
        <f t="shared" si="2"/>
        <v>4.177555050167619</v>
      </c>
      <c r="M34" s="103"/>
      <c r="N34" s="103"/>
    </row>
    <row r="35" spans="1:14" ht="15" customHeight="1">
      <c r="A35" s="93" t="s">
        <v>98</v>
      </c>
      <c r="B35" s="94" t="s">
        <v>61</v>
      </c>
      <c r="C35" s="101">
        <v>5989312</v>
      </c>
      <c r="D35" s="101">
        <v>339956</v>
      </c>
      <c r="E35" s="33">
        <f t="shared" si="0"/>
        <v>6329268</v>
      </c>
      <c r="F35" s="32">
        <v>8543175</v>
      </c>
      <c r="G35" s="32">
        <v>938363</v>
      </c>
      <c r="H35" s="33">
        <v>270324.4141346768</v>
      </c>
      <c r="I35" s="32">
        <v>5595340</v>
      </c>
      <c r="J35" s="32">
        <v>699535</v>
      </c>
      <c r="K35" s="33">
        <v>344646.94041867956</v>
      </c>
      <c r="L35" s="102">
        <f t="shared" si="2"/>
        <v>1.2948878412601075</v>
      </c>
      <c r="M35" s="103"/>
      <c r="N35" s="103"/>
    </row>
    <row r="36" spans="1:14" ht="15" customHeight="1">
      <c r="A36" s="93" t="s">
        <v>99</v>
      </c>
      <c r="B36" s="94" t="s">
        <v>62</v>
      </c>
      <c r="C36" s="101">
        <v>45997210</v>
      </c>
      <c r="D36" s="101">
        <v>1034345</v>
      </c>
      <c r="E36" s="33">
        <f t="shared" si="0"/>
        <v>47031555</v>
      </c>
      <c r="F36" s="32">
        <v>58410416</v>
      </c>
      <c r="G36" s="32">
        <v>2304540</v>
      </c>
      <c r="H36" s="33">
        <v>4691138.905241197</v>
      </c>
      <c r="I36" s="32">
        <v>28129945</v>
      </c>
      <c r="J36" s="32">
        <v>2157985</v>
      </c>
      <c r="K36" s="33">
        <v>1357720.0232500725</v>
      </c>
      <c r="L36" s="102">
        <f t="shared" si="2"/>
        <v>1.0317726569798857</v>
      </c>
      <c r="M36" s="103"/>
      <c r="N36" s="103"/>
    </row>
    <row r="37" spans="1:14" ht="15" customHeight="1">
      <c r="A37" s="93" t="s">
        <v>100</v>
      </c>
      <c r="B37" s="94" t="s">
        <v>63</v>
      </c>
      <c r="C37" s="101">
        <v>49011638</v>
      </c>
      <c r="D37" s="101">
        <v>-50194</v>
      </c>
      <c r="E37" s="33">
        <f t="shared" si="0"/>
        <v>48961444</v>
      </c>
      <c r="F37" s="32">
        <v>32581914</v>
      </c>
      <c r="G37" s="32">
        <v>540653</v>
      </c>
      <c r="H37" s="33">
        <v>375954.8866861461</v>
      </c>
      <c r="I37" s="32">
        <v>23127538</v>
      </c>
      <c r="J37" s="32">
        <v>641269</v>
      </c>
      <c r="K37" s="33">
        <v>303995.3601525203</v>
      </c>
      <c r="L37" s="102">
        <f t="shared" si="2"/>
        <v>0.5879251053833162</v>
      </c>
      <c r="M37" s="103"/>
      <c r="N37" s="103"/>
    </row>
    <row r="38" spans="1:14" ht="15" customHeight="1" thickBot="1">
      <c r="A38" s="95" t="s">
        <v>101</v>
      </c>
      <c r="B38" s="96" t="s">
        <v>64</v>
      </c>
      <c r="C38" s="101">
        <v>263841437</v>
      </c>
      <c r="D38" s="101">
        <v>7860056</v>
      </c>
      <c r="E38" s="33">
        <f t="shared" si="0"/>
        <v>271701493</v>
      </c>
      <c r="F38" s="32">
        <v>846230561</v>
      </c>
      <c r="G38" s="32">
        <v>41906720</v>
      </c>
      <c r="H38" s="33">
        <v>11625729.944680568</v>
      </c>
      <c r="I38" s="32">
        <v>745177679</v>
      </c>
      <c r="J38" s="32">
        <v>36849546</v>
      </c>
      <c r="K38" s="33">
        <v>24802140.238961425</v>
      </c>
      <c r="L38" s="102">
        <f t="shared" si="2"/>
        <v>3.14056495851431</v>
      </c>
      <c r="M38" s="103"/>
      <c r="N38" s="103"/>
    </row>
    <row r="39" spans="1:14" ht="21" customHeight="1" thickBot="1">
      <c r="A39" s="131"/>
      <c r="B39" s="92" t="s">
        <v>65</v>
      </c>
      <c r="C39" s="45">
        <f>SUM(C8:C38)-C12-C17-C22-C25</f>
        <v>27780033634</v>
      </c>
      <c r="D39" s="45">
        <f>SUM(D8:D38)-D12-D17-D22-D25</f>
        <v>4122198282</v>
      </c>
      <c r="E39" s="46">
        <f t="shared" si="0"/>
        <v>31902231916</v>
      </c>
      <c r="F39" s="45">
        <v>68685678455</v>
      </c>
      <c r="G39" s="45">
        <v>10882685103</v>
      </c>
      <c r="H39" s="46">
        <v>5199728958.075039</v>
      </c>
      <c r="I39" s="45">
        <v>67650943833</v>
      </c>
      <c r="J39" s="45">
        <v>10266049704</v>
      </c>
      <c r="K39" s="45">
        <v>3741161418.841573</v>
      </c>
      <c r="L39" s="107">
        <f t="shared" si="2"/>
        <v>2.608379374680185</v>
      </c>
      <c r="M39" s="108"/>
      <c r="N39" s="109"/>
    </row>
    <row r="40" spans="6:12" ht="14.25">
      <c r="F40" s="17"/>
      <c r="G40" s="17"/>
      <c r="H40" s="18"/>
      <c r="I40" s="17"/>
      <c r="J40" s="17"/>
      <c r="K40" s="21"/>
      <c r="L40" s="22"/>
    </row>
    <row r="41" spans="5:11" ht="14.25">
      <c r="E41" s="97"/>
      <c r="F41"/>
      <c r="G41"/>
      <c r="H41"/>
      <c r="I41" s="100"/>
      <c r="J41"/>
      <c r="K41" s="19"/>
    </row>
    <row r="42" spans="9:11" ht="14.25">
      <c r="I42" s="19"/>
      <c r="J42" s="19"/>
      <c r="K42" s="19"/>
    </row>
    <row r="43" spans="1:11" ht="14.25">
      <c r="A43" s="30" t="s">
        <v>119</v>
      </c>
      <c r="I43" s="19"/>
      <c r="J43" s="19"/>
      <c r="K43" s="19"/>
    </row>
    <row r="44" spans="1:11" ht="14.25">
      <c r="A44" s="30" t="s">
        <v>121</v>
      </c>
      <c r="I44" s="19"/>
      <c r="J44" s="19"/>
      <c r="K44" s="19"/>
    </row>
    <row r="45" spans="1:11" ht="15">
      <c r="A45" s="55" t="s">
        <v>106</v>
      </c>
      <c r="I45" s="19"/>
      <c r="J45" s="19"/>
      <c r="K45" s="19"/>
    </row>
    <row r="46" spans="9:11" ht="14.25">
      <c r="I46" s="19"/>
      <c r="J46" s="19"/>
      <c r="K46" s="19"/>
    </row>
    <row r="47" spans="9:11" ht="14.25">
      <c r="I47" s="19"/>
      <c r="J47" s="19"/>
      <c r="K47" s="19"/>
    </row>
    <row r="48" spans="9:11" ht="14.25">
      <c r="I48" s="19"/>
      <c r="J48" s="19"/>
      <c r="K48" s="19"/>
    </row>
    <row r="49" spans="2:12" ht="15" customHeight="1">
      <c r="B49"/>
      <c r="C49"/>
      <c r="D49"/>
      <c r="E49"/>
      <c r="F49"/>
      <c r="G49"/>
      <c r="H49"/>
      <c r="I49"/>
      <c r="J49"/>
      <c r="K49"/>
      <c r="L49"/>
    </row>
    <row r="50" spans="9:11" ht="14.25">
      <c r="I50" s="19"/>
      <c r="J50" s="19"/>
      <c r="K50" s="19"/>
    </row>
    <row r="51" spans="9:11" ht="14.25">
      <c r="I51" s="19"/>
      <c r="J51" s="19"/>
      <c r="K51" s="19"/>
    </row>
    <row r="52" spans="9:11" ht="14.25">
      <c r="I52" s="19"/>
      <c r="J52" s="19"/>
      <c r="K52" s="19"/>
    </row>
    <row r="53" spans="9:11" ht="14.25">
      <c r="I53" s="19"/>
      <c r="J53" s="19"/>
      <c r="K53" s="19"/>
    </row>
    <row r="54" spans="9:11" ht="14.25">
      <c r="I54" s="19"/>
      <c r="J54" s="19"/>
      <c r="K54" s="19"/>
    </row>
    <row r="55" spans="9:11" ht="14.25">
      <c r="I55" s="19"/>
      <c r="J55" s="19"/>
      <c r="K55" s="19"/>
    </row>
    <row r="56" spans="9:11" ht="14.25">
      <c r="I56" s="19"/>
      <c r="J56" s="19"/>
      <c r="K56" s="19"/>
    </row>
    <row r="57" spans="9:11" ht="14.25">
      <c r="I57" s="19"/>
      <c r="J57" s="19"/>
      <c r="K57" s="19"/>
    </row>
    <row r="58" spans="9:11" ht="14.25">
      <c r="I58" s="19"/>
      <c r="J58" s="19"/>
      <c r="K58" s="19"/>
    </row>
    <row r="59" spans="9:11" ht="14.25">
      <c r="I59" s="19"/>
      <c r="J59" s="19"/>
      <c r="K59" s="19"/>
    </row>
    <row r="60" spans="9:11" ht="14.25">
      <c r="I60" s="19"/>
      <c r="J60" s="19"/>
      <c r="K60" s="19"/>
    </row>
    <row r="61" spans="9:11" ht="14.25">
      <c r="I61" s="19"/>
      <c r="J61" s="19"/>
      <c r="K61" s="19"/>
    </row>
    <row r="62" spans="9:11" ht="14.25">
      <c r="I62" s="19"/>
      <c r="J62" s="19"/>
      <c r="K62" s="19"/>
    </row>
    <row r="63" spans="9:11" ht="14.25">
      <c r="I63" s="19"/>
      <c r="J63" s="19"/>
      <c r="K63" s="19"/>
    </row>
    <row r="64" spans="9:11" ht="14.25">
      <c r="I64" s="19"/>
      <c r="J64" s="19"/>
      <c r="K64" s="19"/>
    </row>
    <row r="65" spans="9:11" ht="14.25">
      <c r="I65" s="19"/>
      <c r="J65" s="19"/>
      <c r="K65" s="19"/>
    </row>
    <row r="66" spans="9:11" ht="14.25">
      <c r="I66" s="19"/>
      <c r="J66" s="19"/>
      <c r="K66" s="19"/>
    </row>
    <row r="67" spans="9:11" ht="14.25">
      <c r="I67" s="19"/>
      <c r="J67" s="19"/>
      <c r="K67" s="19"/>
    </row>
    <row r="68" spans="9:11" ht="14.25">
      <c r="I68" s="19"/>
      <c r="J68" s="19"/>
      <c r="K68" s="19"/>
    </row>
    <row r="69" spans="9:11" ht="14.25">
      <c r="I69" s="19"/>
      <c r="J69" s="19"/>
      <c r="K69" s="19"/>
    </row>
    <row r="70" spans="9:11" ht="14.25">
      <c r="I70" s="19"/>
      <c r="J70" s="19"/>
      <c r="K70" s="19"/>
    </row>
    <row r="71" spans="9:11" ht="14.25">
      <c r="I71" s="19"/>
      <c r="J71" s="19"/>
      <c r="K71" s="19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&amp;L&amp;8California Department of Insurance&amp;R&amp;8Rate Specialist Bureau  - 12/06/07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5">
      <selection activeCell="E41" sqref="E4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133" t="s">
        <v>138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107</v>
      </c>
      <c r="G5" s="23" t="s">
        <v>107</v>
      </c>
      <c r="H5" s="23" t="s">
        <v>7</v>
      </c>
      <c r="I5" s="23" t="s">
        <v>108</v>
      </c>
      <c r="J5" s="49"/>
    </row>
    <row r="6" spans="1:10" ht="11.25" customHeight="1" thickBot="1">
      <c r="A6" s="50"/>
      <c r="B6" s="28"/>
      <c r="C6" s="27" t="s">
        <v>109</v>
      </c>
      <c r="D6" s="27" t="s">
        <v>109</v>
      </c>
      <c r="E6" s="27" t="s">
        <v>109</v>
      </c>
      <c r="F6" s="28"/>
      <c r="G6" s="28"/>
      <c r="H6" s="31" t="s">
        <v>117</v>
      </c>
      <c r="I6" s="27" t="s">
        <v>109</v>
      </c>
      <c r="J6" s="36"/>
    </row>
    <row r="7" spans="1:10" ht="12.75" customHeight="1">
      <c r="A7" s="125" t="s">
        <v>76</v>
      </c>
      <c r="B7" s="126" t="s">
        <v>41</v>
      </c>
      <c r="C7" s="56">
        <v>201690</v>
      </c>
      <c r="D7" s="56">
        <v>5504687</v>
      </c>
      <c r="E7" s="56">
        <v>246421</v>
      </c>
      <c r="F7" s="57">
        <v>428974587</v>
      </c>
      <c r="G7" s="57">
        <v>22478238</v>
      </c>
      <c r="H7" s="58">
        <f aca="true" t="shared" si="0" ref="H7:H38">+C7*(F7+G7)/(D7+E7)</f>
        <v>15832344.006450582</v>
      </c>
      <c r="I7" s="58"/>
      <c r="J7" s="39"/>
    </row>
    <row r="8" spans="1:10" ht="12.75" customHeight="1">
      <c r="A8" s="127" t="s">
        <v>77</v>
      </c>
      <c r="B8" s="37" t="s">
        <v>42</v>
      </c>
      <c r="C8" s="59">
        <v>235835</v>
      </c>
      <c r="D8" s="59">
        <v>15000082</v>
      </c>
      <c r="E8" s="59">
        <v>356982</v>
      </c>
      <c r="F8" s="60">
        <v>606459109</v>
      </c>
      <c r="G8" s="60">
        <v>19524124</v>
      </c>
      <c r="H8" s="61">
        <f t="shared" si="0"/>
        <v>9613084.620507866</v>
      </c>
      <c r="I8" s="61"/>
      <c r="J8" s="40"/>
    </row>
    <row r="9" spans="1:10" ht="12.75" customHeight="1">
      <c r="A9" s="127" t="s">
        <v>78</v>
      </c>
      <c r="B9" s="37" t="s">
        <v>43</v>
      </c>
      <c r="C9" s="59">
        <v>56060</v>
      </c>
      <c r="D9" s="59">
        <v>731230</v>
      </c>
      <c r="E9" s="59">
        <v>84009</v>
      </c>
      <c r="F9" s="60">
        <v>72852394</v>
      </c>
      <c r="G9" s="60">
        <v>13817804</v>
      </c>
      <c r="H9" s="61">
        <f t="shared" si="0"/>
        <v>5959885.7511478225</v>
      </c>
      <c r="I9" s="61"/>
      <c r="J9" s="40"/>
    </row>
    <row r="10" spans="1:10" ht="12.75" customHeight="1">
      <c r="A10" s="127" t="s">
        <v>79</v>
      </c>
      <c r="B10" s="37" t="s">
        <v>44</v>
      </c>
      <c r="C10" s="59">
        <v>2381191</v>
      </c>
      <c r="D10" s="59">
        <v>19885116</v>
      </c>
      <c r="E10" s="59">
        <v>1821343</v>
      </c>
      <c r="F10" s="60">
        <v>1557816591</v>
      </c>
      <c r="G10" s="60">
        <v>302574372</v>
      </c>
      <c r="H10" s="61">
        <f t="shared" si="0"/>
        <v>204084241.35769603</v>
      </c>
      <c r="I10" s="61"/>
      <c r="J10" s="40"/>
    </row>
    <row r="11" spans="1:10" ht="12.75" customHeight="1">
      <c r="A11" s="127" t="s">
        <v>152</v>
      </c>
      <c r="B11" s="37" t="s">
        <v>151</v>
      </c>
      <c r="C11" s="59">
        <f>+C12+C13</f>
        <v>1900697</v>
      </c>
      <c r="D11" s="59">
        <f>+D12+D13</f>
        <v>34549628</v>
      </c>
      <c r="E11" s="59">
        <f>+E12+E13</f>
        <v>8993899</v>
      </c>
      <c r="F11" s="59">
        <f>+F12+F13</f>
        <v>3559288682</v>
      </c>
      <c r="G11" s="59">
        <f>+G12+G13</f>
        <v>1384666088</v>
      </c>
      <c r="H11" s="61">
        <f t="shared" si="0"/>
        <v>215806128.8759335</v>
      </c>
      <c r="I11" s="61"/>
      <c r="J11" s="40"/>
    </row>
    <row r="12" spans="1:10" ht="12.75" customHeight="1">
      <c r="A12" s="127" t="s">
        <v>80</v>
      </c>
      <c r="B12" s="37" t="s">
        <v>45</v>
      </c>
      <c r="C12" s="59">
        <v>666958</v>
      </c>
      <c r="D12" s="59">
        <v>13310471</v>
      </c>
      <c r="E12" s="59">
        <v>1622109</v>
      </c>
      <c r="F12" s="60">
        <v>951039927</v>
      </c>
      <c r="G12" s="60">
        <v>184327296</v>
      </c>
      <c r="H12" s="61">
        <f t="shared" si="0"/>
        <v>50710744.71508835</v>
      </c>
      <c r="I12" s="61"/>
      <c r="J12" s="40"/>
    </row>
    <row r="13" spans="1:10" ht="12.75" customHeight="1">
      <c r="A13" s="127" t="s">
        <v>81</v>
      </c>
      <c r="B13" s="37" t="s">
        <v>46</v>
      </c>
      <c r="C13" s="59">
        <v>1233739</v>
      </c>
      <c r="D13" s="59">
        <v>21239157</v>
      </c>
      <c r="E13" s="59">
        <v>7371790</v>
      </c>
      <c r="F13" s="60">
        <v>2608248755</v>
      </c>
      <c r="G13" s="60">
        <v>1200338792</v>
      </c>
      <c r="H13" s="61">
        <f t="shared" si="0"/>
        <v>164230949.49105436</v>
      </c>
      <c r="I13" s="61"/>
      <c r="J13" s="40"/>
    </row>
    <row r="14" spans="1:10" ht="12.75" customHeight="1">
      <c r="A14" s="127" t="s">
        <v>85</v>
      </c>
      <c r="B14" s="37" t="s">
        <v>48</v>
      </c>
      <c r="C14" s="59">
        <v>279506</v>
      </c>
      <c r="D14" s="59">
        <v>6165215</v>
      </c>
      <c r="E14" s="59">
        <v>330402</v>
      </c>
      <c r="F14" s="60">
        <v>524125330</v>
      </c>
      <c r="G14" s="60">
        <v>43138138</v>
      </c>
      <c r="H14" s="61">
        <f t="shared" si="0"/>
        <v>24409312.138755716</v>
      </c>
      <c r="I14" s="61"/>
      <c r="J14" s="40"/>
    </row>
    <row r="15" spans="1:10" ht="12.75" customHeight="1">
      <c r="A15" s="127" t="s">
        <v>86</v>
      </c>
      <c r="B15" s="37" t="s">
        <v>49</v>
      </c>
      <c r="C15" s="59">
        <v>-33416</v>
      </c>
      <c r="D15" s="59">
        <v>698114</v>
      </c>
      <c r="E15" s="59">
        <v>-34440</v>
      </c>
      <c r="F15" s="60">
        <v>856366</v>
      </c>
      <c r="G15" s="60">
        <v>225298</v>
      </c>
      <c r="H15" s="61">
        <f t="shared" si="0"/>
        <v>-54461.8053803524</v>
      </c>
      <c r="I15" s="61"/>
      <c r="J15" s="40"/>
    </row>
    <row r="16" spans="1:10" ht="12.75" customHeight="1">
      <c r="A16" s="52">
        <v>11</v>
      </c>
      <c r="B16" s="37" t="s">
        <v>50</v>
      </c>
      <c r="C16" s="59">
        <v>1200996</v>
      </c>
      <c r="D16" s="59">
        <v>26829870</v>
      </c>
      <c r="E16" s="59">
        <v>7085811</v>
      </c>
      <c r="F16" s="60">
        <v>1308606178</v>
      </c>
      <c r="G16" s="60">
        <v>501867764</v>
      </c>
      <c r="H16" s="61">
        <f t="shared" si="0"/>
        <v>64111110.210236736</v>
      </c>
      <c r="I16" s="59">
        <f>SUM(I17:I18)</f>
        <v>21265793</v>
      </c>
      <c r="J16" s="41">
        <f>SUM(J17:J18)</f>
        <v>1</v>
      </c>
    </row>
    <row r="17" spans="1:10" ht="12.75" customHeight="1">
      <c r="A17" s="52" t="s">
        <v>140</v>
      </c>
      <c r="B17" s="37" t="s">
        <v>110</v>
      </c>
      <c r="C17" s="98">
        <f>+$J$17*C16</f>
        <v>494825.503469351</v>
      </c>
      <c r="D17" s="98">
        <f>+$J$17*D16</f>
        <v>11054244.91902324</v>
      </c>
      <c r="E17" s="98">
        <f>+$J$17*E16</f>
        <v>2919443.5248441002</v>
      </c>
      <c r="F17" s="99">
        <f>+$J$17*F16</f>
        <v>539162254.3888181</v>
      </c>
      <c r="G17" s="99">
        <f>+$J$17*G16</f>
        <v>206775850.20794192</v>
      </c>
      <c r="H17" s="61">
        <f t="shared" si="0"/>
        <v>26414586.216573108</v>
      </c>
      <c r="I17" s="59">
        <v>8761775</v>
      </c>
      <c r="J17" s="41">
        <f>+I17/I16</f>
        <v>0.4120126157533838</v>
      </c>
    </row>
    <row r="18" spans="1:10" ht="12.75" customHeight="1">
      <c r="A18" s="52" t="s">
        <v>141</v>
      </c>
      <c r="B18" s="37" t="s">
        <v>111</v>
      </c>
      <c r="C18" s="98">
        <f>+$J$18*C16</f>
        <v>706170.496530649</v>
      </c>
      <c r="D18" s="98">
        <f>+$J$18*D16</f>
        <v>15775625.080976758</v>
      </c>
      <c r="E18" s="98">
        <f>+$J$18*E16</f>
        <v>4166367.4751558993</v>
      </c>
      <c r="F18" s="99">
        <f>+$J$18*F16</f>
        <v>769443923.6111817</v>
      </c>
      <c r="G18" s="99">
        <f>+$J$18*G16</f>
        <v>295091913.79205805</v>
      </c>
      <c r="H18" s="61">
        <f t="shared" si="0"/>
        <v>37696523.99366362</v>
      </c>
      <c r="I18" s="59">
        <v>12504018</v>
      </c>
      <c r="J18" s="41">
        <f>+I18/I16</f>
        <v>0.5879873842466161</v>
      </c>
    </row>
    <row r="19" spans="1:10" ht="12.75" customHeight="1">
      <c r="A19" s="52">
        <v>12</v>
      </c>
      <c r="B19" s="37" t="s">
        <v>51</v>
      </c>
      <c r="C19" s="98">
        <v>18032</v>
      </c>
      <c r="D19" s="98">
        <v>360258</v>
      </c>
      <c r="E19" s="98">
        <v>33445</v>
      </c>
      <c r="F19" s="60">
        <v>301350300</v>
      </c>
      <c r="G19" s="60">
        <v>28037538</v>
      </c>
      <c r="H19" s="61">
        <f t="shared" si="0"/>
        <v>15086299.811827697</v>
      </c>
      <c r="I19" s="61"/>
      <c r="J19" s="42"/>
    </row>
    <row r="20" spans="1:10" ht="12.75" customHeight="1">
      <c r="A20" s="52" t="s">
        <v>146</v>
      </c>
      <c r="B20" s="37" t="s">
        <v>147</v>
      </c>
      <c r="C20" s="98">
        <v>5980392</v>
      </c>
      <c r="D20" s="98">
        <v>133356707</v>
      </c>
      <c r="E20" s="98">
        <v>9775948</v>
      </c>
      <c r="F20" s="60">
        <v>31746022346</v>
      </c>
      <c r="G20" s="60">
        <v>2265228105</v>
      </c>
      <c r="H20" s="61">
        <f t="shared" si="0"/>
        <v>1421063628.7516415</v>
      </c>
      <c r="I20" s="61"/>
      <c r="J20" s="42"/>
    </row>
    <row r="21" spans="1:10" ht="12.75" customHeight="1">
      <c r="A21" s="52">
        <v>17</v>
      </c>
      <c r="B21" s="37" t="s">
        <v>52</v>
      </c>
      <c r="C21" s="98">
        <v>4181462</v>
      </c>
      <c r="D21" s="98">
        <v>117457699</v>
      </c>
      <c r="E21" s="98">
        <v>23494183</v>
      </c>
      <c r="F21" s="60">
        <v>15531775099</v>
      </c>
      <c r="G21" s="60">
        <v>3426773648</v>
      </c>
      <c r="H21" s="61">
        <f t="shared" si="0"/>
        <v>562422083.5925277</v>
      </c>
      <c r="I21" s="59">
        <f>+I22+I23</f>
        <v>84839605</v>
      </c>
      <c r="J21" s="41">
        <f>+J22+J23</f>
        <v>1</v>
      </c>
    </row>
    <row r="22" spans="1:10" ht="12.75" customHeight="1">
      <c r="A22" s="52" t="s">
        <v>142</v>
      </c>
      <c r="B22" s="37" t="s">
        <v>112</v>
      </c>
      <c r="C22" s="98">
        <f>+$J$22*C21</f>
        <v>3011998.3830763944</v>
      </c>
      <c r="D22" s="98">
        <f>+$J$22*D21</f>
        <v>84607345.34186222</v>
      </c>
      <c r="E22" s="98">
        <f>+$J$22*E21</f>
        <v>16923373.02304814</v>
      </c>
      <c r="F22" s="99">
        <f>+$J$22*F21</f>
        <v>11187876748.489931</v>
      </c>
      <c r="G22" s="99">
        <f>+$J$22*G21</f>
        <v>2468379884.1038847</v>
      </c>
      <c r="H22" s="61">
        <f t="shared" si="0"/>
        <v>405124907.6010137</v>
      </c>
      <c r="I22" s="59">
        <v>61111820</v>
      </c>
      <c r="J22" s="42">
        <f>+I22/I21</f>
        <v>0.7203218355389561</v>
      </c>
    </row>
    <row r="23" spans="1:10" ht="12.75" customHeight="1">
      <c r="A23" s="52" t="s">
        <v>143</v>
      </c>
      <c r="B23" s="37" t="s">
        <v>113</v>
      </c>
      <c r="C23" s="98">
        <f>+$J$23*C21</f>
        <v>1169463.6169236056</v>
      </c>
      <c r="D23" s="98">
        <f>+$J$23*D21</f>
        <v>32850353.658137787</v>
      </c>
      <c r="E23" s="98">
        <f>+$J$23*E21</f>
        <v>6570809.976951861</v>
      </c>
      <c r="F23" s="99">
        <f>+$J$23*F21</f>
        <v>4343898350.510068</v>
      </c>
      <c r="G23" s="99">
        <f>+$J$23*G21</f>
        <v>958393763.8961153</v>
      </c>
      <c r="H23" s="61">
        <f t="shared" si="0"/>
        <v>157297175.99151397</v>
      </c>
      <c r="I23" s="59">
        <v>23727785</v>
      </c>
      <c r="J23" s="42">
        <f>+I23/I21</f>
        <v>0.2796781644610439</v>
      </c>
    </row>
    <row r="24" spans="1:10" ht="12.75" customHeight="1">
      <c r="A24" s="52">
        <v>18</v>
      </c>
      <c r="B24" s="37" t="s">
        <v>53</v>
      </c>
      <c r="C24" s="98">
        <v>710702</v>
      </c>
      <c r="D24" s="98">
        <v>16557817</v>
      </c>
      <c r="E24" s="98">
        <v>6090323</v>
      </c>
      <c r="F24" s="60">
        <v>2057495845</v>
      </c>
      <c r="G24" s="60">
        <v>789971625</v>
      </c>
      <c r="H24" s="61">
        <f t="shared" si="0"/>
        <v>89353952.50399989</v>
      </c>
      <c r="I24" s="59">
        <f>+I25+I26</f>
        <v>11480089</v>
      </c>
      <c r="J24" s="41">
        <f>+J25+J26</f>
        <v>1</v>
      </c>
    </row>
    <row r="25" spans="1:10" ht="12.75" customHeight="1">
      <c r="A25" s="52" t="s">
        <v>144</v>
      </c>
      <c r="B25" s="37" t="s">
        <v>114</v>
      </c>
      <c r="C25" s="98">
        <f>+$J$25*C24</f>
        <v>668196.7163136104</v>
      </c>
      <c r="D25" s="98">
        <f>+$J$25*D24</f>
        <v>15567535.969677413</v>
      </c>
      <c r="E25" s="98">
        <f>+$J$25*E24</f>
        <v>5726076.23151371</v>
      </c>
      <c r="F25" s="99">
        <f>+$J$25*F24</f>
        <v>1934442238.037739</v>
      </c>
      <c r="G25" s="99">
        <f>+$J$25*G24</f>
        <v>742725426.1363087</v>
      </c>
      <c r="H25" s="61">
        <f t="shared" si="0"/>
        <v>84009919.28095745</v>
      </c>
      <c r="I25" s="59">
        <v>10793494</v>
      </c>
      <c r="J25" s="42">
        <f>+I25/I24</f>
        <v>0.9401925368348625</v>
      </c>
    </row>
    <row r="26" spans="1:10" ht="12.75" customHeight="1">
      <c r="A26" s="52" t="s">
        <v>145</v>
      </c>
      <c r="B26" s="37" t="s">
        <v>115</v>
      </c>
      <c r="C26" s="98">
        <f>+$J$26*C24</f>
        <v>42505.28368638954</v>
      </c>
      <c r="D26" s="98">
        <f>+$J$26*D24</f>
        <v>990281.0303225872</v>
      </c>
      <c r="E26" s="98">
        <f>+$J$26*E24</f>
        <v>364246.7684862896</v>
      </c>
      <c r="F26" s="99">
        <f>+$J$26*F24</f>
        <v>123053606.96226093</v>
      </c>
      <c r="G26" s="99">
        <f>+$J$26*G24</f>
        <v>47246198.8636913</v>
      </c>
      <c r="H26" s="61">
        <f t="shared" si="0"/>
        <v>5344033.223042418</v>
      </c>
      <c r="I26" s="59">
        <v>686595</v>
      </c>
      <c r="J26" s="42">
        <f>+I26/I24</f>
        <v>0.059807463165137485</v>
      </c>
    </row>
    <row r="27" spans="1:10" ht="12.75" customHeight="1">
      <c r="A27" s="52">
        <v>19.2</v>
      </c>
      <c r="B27" s="37" t="s">
        <v>54</v>
      </c>
      <c r="C27" s="59">
        <v>6220391</v>
      </c>
      <c r="D27" s="59">
        <v>60663204</v>
      </c>
      <c r="E27" s="59">
        <v>8734964</v>
      </c>
      <c r="F27" s="60">
        <v>5624244659</v>
      </c>
      <c r="G27" s="60">
        <v>961231026</v>
      </c>
      <c r="H27" s="61">
        <f t="shared" si="0"/>
        <v>590278315.1522506</v>
      </c>
      <c r="I27" s="61"/>
      <c r="J27" s="43"/>
    </row>
    <row r="28" spans="1:10" ht="12.75" customHeight="1">
      <c r="A28" s="52">
        <v>19.4</v>
      </c>
      <c r="B28" s="37" t="s">
        <v>55</v>
      </c>
      <c r="C28" s="59">
        <v>1280860</v>
      </c>
      <c r="D28" s="59">
        <v>25809602</v>
      </c>
      <c r="E28" s="59">
        <v>3120096</v>
      </c>
      <c r="F28" s="60">
        <v>2340713769</v>
      </c>
      <c r="G28" s="60">
        <v>321664910</v>
      </c>
      <c r="H28" s="61">
        <f t="shared" si="0"/>
        <v>117876597.07971856</v>
      </c>
      <c r="I28" s="61"/>
      <c r="J28" s="40"/>
    </row>
    <row r="29" spans="1:10" ht="12.75" customHeight="1">
      <c r="A29" s="52">
        <v>21.1</v>
      </c>
      <c r="B29" s="37" t="s">
        <v>56</v>
      </c>
      <c r="C29" s="59">
        <v>1388087</v>
      </c>
      <c r="D29" s="59">
        <v>3217534</v>
      </c>
      <c r="E29" s="59">
        <v>246569</v>
      </c>
      <c r="F29" s="60">
        <v>323918268</v>
      </c>
      <c r="G29" s="60">
        <v>38444946</v>
      </c>
      <c r="H29" s="61">
        <f t="shared" si="0"/>
        <v>145201129.01712736</v>
      </c>
      <c r="I29" s="61"/>
      <c r="J29" s="40"/>
    </row>
    <row r="30" spans="1:10" ht="12.75" customHeight="1">
      <c r="A30" s="52">
        <v>21.2</v>
      </c>
      <c r="B30" s="37" t="s">
        <v>57</v>
      </c>
      <c r="C30" s="59">
        <v>121754</v>
      </c>
      <c r="D30" s="59">
        <v>876034</v>
      </c>
      <c r="E30" s="59">
        <v>115034</v>
      </c>
      <c r="F30" s="60">
        <v>97388717</v>
      </c>
      <c r="G30" s="60">
        <v>12004612</v>
      </c>
      <c r="H30" s="61">
        <f t="shared" si="0"/>
        <v>13439113.541216142</v>
      </c>
      <c r="I30" s="61"/>
      <c r="J30" s="40"/>
    </row>
    <row r="31" spans="1:10" ht="12.75" customHeight="1">
      <c r="A31" s="52">
        <v>22</v>
      </c>
      <c r="B31" s="37" t="s">
        <v>58</v>
      </c>
      <c r="C31" s="59">
        <v>43469</v>
      </c>
      <c r="D31" s="59">
        <v>4538341</v>
      </c>
      <c r="E31" s="59">
        <v>426875</v>
      </c>
      <c r="F31" s="60">
        <v>160928557</v>
      </c>
      <c r="G31" s="60">
        <v>22613051</v>
      </c>
      <c r="H31" s="61">
        <f t="shared" si="0"/>
        <v>1606852.583684577</v>
      </c>
      <c r="I31" s="61"/>
      <c r="J31" s="40"/>
    </row>
    <row r="32" spans="1:10" ht="12.75" customHeight="1">
      <c r="A32" s="52">
        <v>23</v>
      </c>
      <c r="B32" s="37" t="s">
        <v>59</v>
      </c>
      <c r="C32" s="59">
        <v>47846</v>
      </c>
      <c r="D32" s="59">
        <v>1256993</v>
      </c>
      <c r="E32" s="59">
        <v>147469</v>
      </c>
      <c r="F32" s="60">
        <v>137715307</v>
      </c>
      <c r="G32" s="60">
        <v>15550321</v>
      </c>
      <c r="H32" s="61">
        <f t="shared" si="0"/>
        <v>5221321.215731006</v>
      </c>
      <c r="I32" s="61"/>
      <c r="J32" s="40"/>
    </row>
    <row r="33" spans="1:10" ht="12.75" customHeight="1">
      <c r="A33" s="52">
        <v>24</v>
      </c>
      <c r="B33" s="37" t="s">
        <v>60</v>
      </c>
      <c r="C33" s="59">
        <v>152202</v>
      </c>
      <c r="D33" s="59">
        <v>3488016</v>
      </c>
      <c r="E33" s="59">
        <v>453446</v>
      </c>
      <c r="F33" s="60">
        <v>468381227</v>
      </c>
      <c r="G33" s="60">
        <v>55889761</v>
      </c>
      <c r="H33" s="61">
        <f t="shared" si="0"/>
        <v>20245049.404402733</v>
      </c>
      <c r="I33" s="61"/>
      <c r="J33" s="40"/>
    </row>
    <row r="34" spans="1:10" ht="12.75" customHeight="1">
      <c r="A34" s="52">
        <v>26</v>
      </c>
      <c r="B34" s="37" t="s">
        <v>61</v>
      </c>
      <c r="C34" s="59">
        <v>2822</v>
      </c>
      <c r="D34" s="59">
        <v>48057</v>
      </c>
      <c r="E34" s="59">
        <v>3486</v>
      </c>
      <c r="F34" s="60">
        <v>5595340</v>
      </c>
      <c r="G34" s="60">
        <v>699535</v>
      </c>
      <c r="H34" s="61">
        <f t="shared" si="0"/>
        <v>344646.94041867956</v>
      </c>
      <c r="I34" s="61"/>
      <c r="J34" s="40"/>
    </row>
    <row r="35" spans="1:10" ht="12.75" customHeight="1">
      <c r="A35" s="52">
        <v>27</v>
      </c>
      <c r="B35" s="37" t="s">
        <v>62</v>
      </c>
      <c r="C35" s="59">
        <v>18702</v>
      </c>
      <c r="D35" s="59">
        <v>384768</v>
      </c>
      <c r="E35" s="59">
        <v>32435</v>
      </c>
      <c r="F35" s="60">
        <v>28129945</v>
      </c>
      <c r="G35" s="60">
        <v>2157985</v>
      </c>
      <c r="H35" s="61">
        <f t="shared" si="0"/>
        <v>1357720.0232500725</v>
      </c>
      <c r="I35" s="61"/>
      <c r="J35" s="40"/>
    </row>
    <row r="36" spans="1:10" ht="12.75" customHeight="1">
      <c r="A36" s="52">
        <v>28</v>
      </c>
      <c r="B36" s="37" t="s">
        <v>63</v>
      </c>
      <c r="C36" s="59">
        <v>4924</v>
      </c>
      <c r="D36" s="59">
        <v>376766</v>
      </c>
      <c r="E36" s="59">
        <v>8232</v>
      </c>
      <c r="F36" s="60">
        <v>23127538</v>
      </c>
      <c r="G36" s="60">
        <v>641269</v>
      </c>
      <c r="H36" s="61">
        <f t="shared" si="0"/>
        <v>303995.3601525203</v>
      </c>
      <c r="I36" s="61"/>
      <c r="J36" s="40"/>
    </row>
    <row r="37" spans="1:10" ht="12.75" customHeight="1" thickBot="1">
      <c r="A37" s="53">
        <v>33</v>
      </c>
      <c r="B37" s="38" t="s">
        <v>64</v>
      </c>
      <c r="C37" s="63">
        <v>36266</v>
      </c>
      <c r="D37" s="63">
        <v>1112228</v>
      </c>
      <c r="E37" s="63">
        <v>31262</v>
      </c>
      <c r="F37" s="64">
        <v>745177679</v>
      </c>
      <c r="G37" s="64">
        <v>36849546</v>
      </c>
      <c r="H37" s="65">
        <f t="shared" si="0"/>
        <v>24802140.238961425</v>
      </c>
      <c r="I37" s="65"/>
      <c r="J37" s="44"/>
    </row>
    <row r="38" spans="1:10" ht="21" customHeight="1" thickBot="1">
      <c r="A38" s="54"/>
      <c r="B38" s="29" t="s">
        <v>65</v>
      </c>
      <c r="C38" s="66">
        <f>SUM(C7:C37)-C11-C16-C21-C24</f>
        <v>26430470</v>
      </c>
      <c r="D38" s="66">
        <f>SUM(D7:D37)-D11-D16-D21-D24</f>
        <v>478867966</v>
      </c>
      <c r="E38" s="66">
        <f>SUM(E7:E37)-E11-E16-E21-E24</f>
        <v>71598194</v>
      </c>
      <c r="F38" s="66">
        <f>SUM(F7:F37)-F11-F16-F21-F24</f>
        <v>67650943833</v>
      </c>
      <c r="G38" s="66">
        <f>SUM(G7:G37)-G11-G16-G21-G24</f>
        <v>10266049704</v>
      </c>
      <c r="H38" s="67">
        <f t="shared" si="0"/>
        <v>3741161418.841573</v>
      </c>
      <c r="I38" s="67"/>
      <c r="J38" s="51"/>
    </row>
    <row r="40" ht="12.75">
      <c r="A40" s="30" t="s">
        <v>119</v>
      </c>
    </row>
    <row r="41" ht="12.75">
      <c r="A41" s="30" t="s">
        <v>121</v>
      </c>
    </row>
  </sheetData>
  <mergeCells count="1">
    <mergeCell ref="A1:J1"/>
  </mergeCells>
  <printOptions horizontalCentered="1"/>
  <pageMargins left="0" right="0" top="0.51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- 12/06/07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133" t="s">
        <v>148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2006</v>
      </c>
      <c r="D3" s="23">
        <v>2006</v>
      </c>
      <c r="E3" s="23">
        <v>2006</v>
      </c>
      <c r="F3" s="23">
        <v>2006</v>
      </c>
      <c r="G3" s="23">
        <v>2006</v>
      </c>
      <c r="H3" s="23">
        <v>2006</v>
      </c>
      <c r="I3" s="23">
        <v>2006</v>
      </c>
      <c r="J3" s="49">
        <v>2006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107</v>
      </c>
      <c r="G5" s="23" t="s">
        <v>107</v>
      </c>
      <c r="H5" s="23" t="s">
        <v>7</v>
      </c>
      <c r="I5" s="23" t="s">
        <v>108</v>
      </c>
      <c r="J5" s="49"/>
    </row>
    <row r="6" spans="1:10" ht="11.25" customHeight="1" thickBot="1">
      <c r="A6" s="50"/>
      <c r="B6" s="28"/>
      <c r="C6" s="27" t="s">
        <v>109</v>
      </c>
      <c r="D6" s="27" t="s">
        <v>109</v>
      </c>
      <c r="E6" s="27" t="s">
        <v>109</v>
      </c>
      <c r="F6" s="28"/>
      <c r="G6" s="28"/>
      <c r="H6" s="31" t="s">
        <v>117</v>
      </c>
      <c r="I6" s="27" t="s">
        <v>109</v>
      </c>
      <c r="J6" s="36"/>
    </row>
    <row r="7" spans="1:10" ht="12.75" customHeight="1">
      <c r="A7" s="125" t="s">
        <v>76</v>
      </c>
      <c r="B7" s="126" t="s">
        <v>41</v>
      </c>
      <c r="C7" s="110">
        <v>167241</v>
      </c>
      <c r="D7" s="110">
        <v>5016754</v>
      </c>
      <c r="E7" s="110">
        <v>240750</v>
      </c>
      <c r="F7" s="57">
        <v>283659783</v>
      </c>
      <c r="G7" s="57">
        <v>25856730</v>
      </c>
      <c r="H7" s="111">
        <f aca="true" t="shared" si="0" ref="H7:H38">+C7*(F7+G7)/(D7+E7)</f>
        <v>9845708.372382218</v>
      </c>
      <c r="I7" s="111"/>
      <c r="J7" s="112"/>
    </row>
    <row r="8" spans="1:10" ht="12.75" customHeight="1">
      <c r="A8" s="127" t="s">
        <v>77</v>
      </c>
      <c r="B8" s="37" t="s">
        <v>42</v>
      </c>
      <c r="C8" s="98">
        <v>166254</v>
      </c>
      <c r="D8" s="98">
        <v>8635504</v>
      </c>
      <c r="E8" s="98">
        <v>327605</v>
      </c>
      <c r="F8" s="57">
        <v>485229693</v>
      </c>
      <c r="G8" s="57">
        <v>16649457</v>
      </c>
      <c r="H8" s="113">
        <f t="shared" si="0"/>
        <v>9309204.67486226</v>
      </c>
      <c r="I8" s="113"/>
      <c r="J8" s="114"/>
    </row>
    <row r="9" spans="1:10" ht="12.75" customHeight="1">
      <c r="A9" s="127" t="s">
        <v>78</v>
      </c>
      <c r="B9" s="37" t="s">
        <v>43</v>
      </c>
      <c r="C9" s="98">
        <v>63669</v>
      </c>
      <c r="D9" s="98">
        <v>736921</v>
      </c>
      <c r="E9" s="98">
        <v>84802</v>
      </c>
      <c r="F9" s="57">
        <v>72987884</v>
      </c>
      <c r="G9" s="57">
        <v>14514533</v>
      </c>
      <c r="H9" s="113">
        <f t="shared" si="0"/>
        <v>6779889.802248446</v>
      </c>
      <c r="I9" s="113"/>
      <c r="J9" s="114"/>
    </row>
    <row r="10" spans="1:10" ht="12.75" customHeight="1">
      <c r="A10" s="127" t="s">
        <v>79</v>
      </c>
      <c r="B10" s="37" t="s">
        <v>44</v>
      </c>
      <c r="C10" s="98">
        <v>2056157</v>
      </c>
      <c r="D10" s="98">
        <v>15333249</v>
      </c>
      <c r="E10" s="98">
        <v>1712873</v>
      </c>
      <c r="F10" s="57">
        <v>1540541682</v>
      </c>
      <c r="G10" s="57">
        <v>294679635</v>
      </c>
      <c r="H10" s="113">
        <f t="shared" si="0"/>
        <v>221370183.64052358</v>
      </c>
      <c r="I10" s="113"/>
      <c r="J10" s="114"/>
    </row>
    <row r="11" spans="1:10" ht="12.75" customHeight="1">
      <c r="A11" s="127" t="s">
        <v>152</v>
      </c>
      <c r="B11" s="37" t="s">
        <v>151</v>
      </c>
      <c r="C11" s="98">
        <f>+C12+C13</f>
        <v>1944896</v>
      </c>
      <c r="D11" s="98">
        <f>+D12+D13</f>
        <v>31636284</v>
      </c>
      <c r="E11" s="98">
        <f>+E12+E13</f>
        <v>9311177</v>
      </c>
      <c r="F11" s="98">
        <f>+F12+F13</f>
        <v>3721643207</v>
      </c>
      <c r="G11" s="98">
        <f>+G12+G13</f>
        <v>1422702058</v>
      </c>
      <c r="H11" s="113">
        <f t="shared" si="0"/>
        <v>244342781.8031853</v>
      </c>
      <c r="I11" s="113"/>
      <c r="J11" s="114"/>
    </row>
    <row r="12" spans="1:10" ht="12.75" customHeight="1">
      <c r="A12" s="127" t="s">
        <v>80</v>
      </c>
      <c r="B12" s="37" t="s">
        <v>45</v>
      </c>
      <c r="C12" s="98">
        <v>661768</v>
      </c>
      <c r="D12" s="98">
        <v>9509421</v>
      </c>
      <c r="E12" s="98">
        <v>1444958</v>
      </c>
      <c r="F12" s="57">
        <v>962442401</v>
      </c>
      <c r="G12" s="57">
        <v>203649216</v>
      </c>
      <c r="H12" s="113">
        <f t="shared" si="0"/>
        <v>70445081.11311978</v>
      </c>
      <c r="I12" s="113"/>
      <c r="J12" s="114"/>
    </row>
    <row r="13" spans="1:10" ht="12.75" customHeight="1">
      <c r="A13" s="127" t="s">
        <v>81</v>
      </c>
      <c r="B13" s="37" t="s">
        <v>46</v>
      </c>
      <c r="C13" s="98">
        <v>1283128</v>
      </c>
      <c r="D13" s="98">
        <v>22126863</v>
      </c>
      <c r="E13" s="98">
        <v>7866219</v>
      </c>
      <c r="F13" s="57">
        <v>2759200806</v>
      </c>
      <c r="G13" s="57">
        <v>1219052842</v>
      </c>
      <c r="H13" s="113">
        <f t="shared" si="0"/>
        <v>170192868.03706747</v>
      </c>
      <c r="I13" s="113"/>
      <c r="J13" s="114"/>
    </row>
    <row r="14" spans="1:10" ht="12.75" customHeight="1">
      <c r="A14" s="127" t="s">
        <v>85</v>
      </c>
      <c r="B14" s="37" t="s">
        <v>48</v>
      </c>
      <c r="C14" s="98">
        <v>270356</v>
      </c>
      <c r="D14" s="98">
        <v>4938323</v>
      </c>
      <c r="E14" s="98">
        <v>261270</v>
      </c>
      <c r="F14" s="57">
        <v>503098758</v>
      </c>
      <c r="G14" s="57">
        <v>35892301</v>
      </c>
      <c r="H14" s="113">
        <f t="shared" si="0"/>
        <v>28025167.882756207</v>
      </c>
      <c r="I14" s="113"/>
      <c r="J14" s="114"/>
    </row>
    <row r="15" spans="1:10" ht="12.75" customHeight="1">
      <c r="A15" s="127" t="s">
        <v>86</v>
      </c>
      <c r="B15" s="37" t="s">
        <v>49</v>
      </c>
      <c r="C15" s="98">
        <v>1240</v>
      </c>
      <c r="D15" s="98">
        <v>396889</v>
      </c>
      <c r="E15" s="98">
        <v>19250</v>
      </c>
      <c r="F15" s="57">
        <v>3570102</v>
      </c>
      <c r="G15" s="57">
        <v>431443</v>
      </c>
      <c r="H15" s="113">
        <f t="shared" si="0"/>
        <v>11923.698091262775</v>
      </c>
      <c r="I15" s="113"/>
      <c r="J15" s="114"/>
    </row>
    <row r="16" spans="1:10" ht="12.75" customHeight="1">
      <c r="A16" s="127" t="s">
        <v>87</v>
      </c>
      <c r="B16" s="37" t="s">
        <v>50</v>
      </c>
      <c r="C16" s="98">
        <v>949940</v>
      </c>
      <c r="D16" s="98">
        <v>27118546</v>
      </c>
      <c r="E16" s="98">
        <v>7594768</v>
      </c>
      <c r="F16" s="57">
        <v>1259892607</v>
      </c>
      <c r="G16" s="57">
        <v>519354405</v>
      </c>
      <c r="H16" s="113">
        <f t="shared" si="0"/>
        <v>48689615.361393616</v>
      </c>
      <c r="I16" s="98">
        <f>SUM(I17:I18)</f>
        <v>21803762</v>
      </c>
      <c r="J16" s="115">
        <f>SUM(J17:J18)</f>
        <v>1</v>
      </c>
    </row>
    <row r="17" spans="1:10" ht="12.75" customHeight="1">
      <c r="A17" s="52" t="s">
        <v>140</v>
      </c>
      <c r="B17" s="37" t="s">
        <v>110</v>
      </c>
      <c r="C17" s="98">
        <f>+$J$17*C16</f>
        <v>392218.57905255066</v>
      </c>
      <c r="D17" s="98">
        <f>+$J$17*D16</f>
        <v>11196915.150526593</v>
      </c>
      <c r="E17" s="98">
        <f>+$J$17*E16</f>
        <v>3135786.5898833424</v>
      </c>
      <c r="F17" s="99">
        <f>+$J$17*F16</f>
        <v>520194210.24101907</v>
      </c>
      <c r="G17" s="99">
        <f>+$J$17*G16</f>
        <v>214435066.16605565</v>
      </c>
      <c r="H17" s="113">
        <f t="shared" si="0"/>
        <v>20103345.213025082</v>
      </c>
      <c r="I17" s="98">
        <v>9002506</v>
      </c>
      <c r="J17" s="115">
        <f>+I17/I16</f>
        <v>0.4128877392809553</v>
      </c>
    </row>
    <row r="18" spans="1:10" ht="12.75" customHeight="1">
      <c r="A18" s="52" t="s">
        <v>141</v>
      </c>
      <c r="B18" s="37" t="s">
        <v>111</v>
      </c>
      <c r="C18" s="98">
        <f>+$J$18*C16</f>
        <v>557721.4209474494</v>
      </c>
      <c r="D18" s="98">
        <f>+$J$18*D16</f>
        <v>15921630.84947341</v>
      </c>
      <c r="E18" s="98">
        <f>+$J$18*E16</f>
        <v>4458981.410116659</v>
      </c>
      <c r="F18" s="99">
        <f>+$J$18*F16</f>
        <v>739698396.758981</v>
      </c>
      <c r="G18" s="99">
        <f>+$J$18*G16</f>
        <v>304919338.8339444</v>
      </c>
      <c r="H18" s="113">
        <f t="shared" si="0"/>
        <v>28586270.14836853</v>
      </c>
      <c r="I18" s="98">
        <v>12801256</v>
      </c>
      <c r="J18" s="115">
        <f>+I18/I16</f>
        <v>0.5871122607190448</v>
      </c>
    </row>
    <row r="19" spans="1:10" ht="12.75" customHeight="1">
      <c r="A19" s="52">
        <v>12</v>
      </c>
      <c r="B19" s="37" t="s">
        <v>51</v>
      </c>
      <c r="C19" s="98">
        <v>16191</v>
      </c>
      <c r="D19" s="98">
        <v>301940</v>
      </c>
      <c r="E19" s="98">
        <v>21169</v>
      </c>
      <c r="F19" s="57">
        <v>227837246</v>
      </c>
      <c r="G19" s="57">
        <v>17054572</v>
      </c>
      <c r="H19" s="113">
        <f t="shared" si="0"/>
        <v>12271535.070945099</v>
      </c>
      <c r="I19" s="113"/>
      <c r="J19" s="116"/>
    </row>
    <row r="20" spans="1:10" ht="12.75" customHeight="1">
      <c r="A20" s="52" t="s">
        <v>146</v>
      </c>
      <c r="B20" s="37" t="s">
        <v>147</v>
      </c>
      <c r="C20" s="98">
        <v>14027487</v>
      </c>
      <c r="D20" s="98">
        <v>139010871</v>
      </c>
      <c r="E20" s="98">
        <v>10715106</v>
      </c>
      <c r="F20" s="57">
        <v>32244613575</v>
      </c>
      <c r="G20" s="57">
        <v>2455455358</v>
      </c>
      <c r="H20" s="113">
        <f t="shared" si="0"/>
        <v>3250970710.6921153</v>
      </c>
      <c r="I20" s="113"/>
      <c r="J20" s="116"/>
    </row>
    <row r="21" spans="1:10" ht="12.75" customHeight="1">
      <c r="A21" s="52">
        <v>17</v>
      </c>
      <c r="B21" s="37" t="s">
        <v>52</v>
      </c>
      <c r="C21" s="98">
        <v>4724626</v>
      </c>
      <c r="D21" s="98">
        <v>120763034</v>
      </c>
      <c r="E21" s="98">
        <v>25066830</v>
      </c>
      <c r="F21" s="57">
        <v>16229945039</v>
      </c>
      <c r="G21" s="57">
        <v>3747619335</v>
      </c>
      <c r="H21" s="113">
        <f t="shared" si="0"/>
        <v>647237249.4160327</v>
      </c>
      <c r="I21" s="98">
        <f>+I22+I23</f>
        <v>90626002</v>
      </c>
      <c r="J21" s="115">
        <f>+J22+J23</f>
        <v>1</v>
      </c>
    </row>
    <row r="22" spans="1:10" ht="12.75" customHeight="1">
      <c r="A22" s="52" t="s">
        <v>142</v>
      </c>
      <c r="B22" s="37" t="s">
        <v>112</v>
      </c>
      <c r="C22" s="98">
        <f>+$J$22*C21</f>
        <v>3367591.8263516906</v>
      </c>
      <c r="D22" s="98">
        <f>+$J$22*D21</f>
        <v>86076782.84457465</v>
      </c>
      <c r="E22" s="98">
        <f>+$J$22*E21</f>
        <v>17866991.33868953</v>
      </c>
      <c r="F22" s="99">
        <f>+$J$22*F21</f>
        <v>11568287152.353132</v>
      </c>
      <c r="G22" s="99">
        <f>+$J$22*G21</f>
        <v>2671206618.4336195</v>
      </c>
      <c r="H22" s="113">
        <f t="shared" si="0"/>
        <v>461334054.97996706</v>
      </c>
      <c r="I22" s="98">
        <v>64595882</v>
      </c>
      <c r="J22" s="116">
        <f>+I22/I21</f>
        <v>0.7127742653813637</v>
      </c>
    </row>
    <row r="23" spans="1:10" ht="12.75" customHeight="1">
      <c r="A23" s="52" t="s">
        <v>143</v>
      </c>
      <c r="B23" s="37" t="s">
        <v>113</v>
      </c>
      <c r="C23" s="98">
        <f>+$J$23*C21</f>
        <v>1357034.173648309</v>
      </c>
      <c r="D23" s="98">
        <f>+$J$23*D21</f>
        <v>34686251.15542535</v>
      </c>
      <c r="E23" s="98">
        <f>+$J$23*E21</f>
        <v>7199838.66131047</v>
      </c>
      <c r="F23" s="99">
        <f>+$J$23*F21</f>
        <v>4661657886.646866</v>
      </c>
      <c r="G23" s="99">
        <f>+$J$23*G21</f>
        <v>1076412716.56638</v>
      </c>
      <c r="H23" s="113">
        <f t="shared" si="0"/>
        <v>185903194.43606544</v>
      </c>
      <c r="I23" s="98">
        <v>26030120</v>
      </c>
      <c r="J23" s="116">
        <f>+I23/I21</f>
        <v>0.28722573461863626</v>
      </c>
    </row>
    <row r="24" spans="1:10" ht="12.75" customHeight="1">
      <c r="A24" s="52">
        <v>18</v>
      </c>
      <c r="B24" s="37" t="s">
        <v>53</v>
      </c>
      <c r="C24" s="98">
        <v>830101</v>
      </c>
      <c r="D24" s="98">
        <v>15872287</v>
      </c>
      <c r="E24" s="98">
        <v>5940336</v>
      </c>
      <c r="F24" s="57">
        <v>2128933668</v>
      </c>
      <c r="G24" s="57">
        <v>826537833</v>
      </c>
      <c r="H24" s="113">
        <f t="shared" si="0"/>
        <v>112473398.93288401</v>
      </c>
      <c r="I24" s="98">
        <f>+I25+I26</f>
        <v>11149524</v>
      </c>
      <c r="J24" s="115">
        <f>+J25+J26</f>
        <v>1</v>
      </c>
    </row>
    <row r="25" spans="1:10" ht="12.75" customHeight="1">
      <c r="A25" s="52" t="s">
        <v>144</v>
      </c>
      <c r="B25" s="37" t="s">
        <v>114</v>
      </c>
      <c r="C25" s="98">
        <f>+$J$25*C24</f>
        <v>777244.4633134113</v>
      </c>
      <c r="D25" s="98">
        <f>+$J$25*D24</f>
        <v>14861621.888024995</v>
      </c>
      <c r="E25" s="98">
        <f>+$J$25*E24</f>
        <v>5562086.139182264</v>
      </c>
      <c r="F25" s="99">
        <f>+$J$25*F24</f>
        <v>1993374187.2549393</v>
      </c>
      <c r="G25" s="99">
        <f>+$J$25*G24</f>
        <v>773908180.351927</v>
      </c>
      <c r="H25" s="113">
        <f t="shared" si="0"/>
        <v>105311674.83309215</v>
      </c>
      <c r="I25" s="98">
        <v>10439580</v>
      </c>
      <c r="J25" s="116">
        <f>+I25/I24</f>
        <v>0.9363251740612424</v>
      </c>
    </row>
    <row r="26" spans="1:10" ht="12.75" customHeight="1">
      <c r="A26" s="52" t="s">
        <v>145</v>
      </c>
      <c r="B26" s="37" t="s">
        <v>115</v>
      </c>
      <c r="C26" s="98">
        <f>+$J$26*C24</f>
        <v>52856.53668658859</v>
      </c>
      <c r="D26" s="98">
        <f>+$J$26*D24</f>
        <v>1010665.1119750044</v>
      </c>
      <c r="E26" s="98">
        <f>+$J$26*E24</f>
        <v>378249.8608177353</v>
      </c>
      <c r="F26" s="99">
        <f>+$J$26*F24</f>
        <v>135559480.74506068</v>
      </c>
      <c r="G26" s="99">
        <f>+$J$26*G24</f>
        <v>52629652.64807287</v>
      </c>
      <c r="H26" s="113">
        <f t="shared" si="0"/>
        <v>7161724.099791829</v>
      </c>
      <c r="I26" s="98">
        <v>709944</v>
      </c>
      <c r="J26" s="116">
        <f>+I26/I24</f>
        <v>0.06367482593875756</v>
      </c>
    </row>
    <row r="27" spans="1:10" ht="12.75" customHeight="1">
      <c r="A27" s="52">
        <v>19.2</v>
      </c>
      <c r="B27" s="37" t="s">
        <v>54</v>
      </c>
      <c r="C27" s="98">
        <v>6621508</v>
      </c>
      <c r="D27" s="98">
        <v>60026877</v>
      </c>
      <c r="E27" s="98">
        <v>8790420</v>
      </c>
      <c r="F27" s="57">
        <v>5609576610</v>
      </c>
      <c r="G27" s="57">
        <v>962286649</v>
      </c>
      <c r="H27" s="113">
        <f t="shared" si="0"/>
        <v>632335866.7280201</v>
      </c>
      <c r="I27" s="113"/>
      <c r="J27" s="117"/>
    </row>
    <row r="28" spans="1:10" ht="12.75" customHeight="1">
      <c r="A28" s="52">
        <v>19.4</v>
      </c>
      <c r="B28" s="37" t="s">
        <v>55</v>
      </c>
      <c r="C28" s="98">
        <v>2024535</v>
      </c>
      <c r="D28" s="98">
        <v>26129468</v>
      </c>
      <c r="E28" s="98">
        <v>3132887</v>
      </c>
      <c r="F28" s="57">
        <v>2341346254</v>
      </c>
      <c r="G28" s="57">
        <v>331632511</v>
      </c>
      <c r="H28" s="113">
        <f t="shared" si="0"/>
        <v>184931768.61531734</v>
      </c>
      <c r="I28" s="113"/>
      <c r="J28" s="114"/>
    </row>
    <row r="29" spans="1:10" ht="12.75" customHeight="1">
      <c r="A29" s="52">
        <v>21.1</v>
      </c>
      <c r="B29" s="37" t="s">
        <v>56</v>
      </c>
      <c r="C29" s="98">
        <v>1363203</v>
      </c>
      <c r="D29" s="98">
        <v>2727818</v>
      </c>
      <c r="E29" s="98">
        <v>242546</v>
      </c>
      <c r="F29" s="57">
        <v>217533428</v>
      </c>
      <c r="G29" s="57">
        <v>37308426</v>
      </c>
      <c r="H29" s="113">
        <f t="shared" si="0"/>
        <v>116955760.26990698</v>
      </c>
      <c r="I29" s="113"/>
      <c r="J29" s="114"/>
    </row>
    <row r="30" spans="1:10" ht="12.75" customHeight="1">
      <c r="A30" s="52">
        <v>21.2</v>
      </c>
      <c r="B30" s="37" t="s">
        <v>57</v>
      </c>
      <c r="C30" s="98">
        <v>135728</v>
      </c>
      <c r="D30" s="98">
        <v>854257</v>
      </c>
      <c r="E30" s="98">
        <v>126562</v>
      </c>
      <c r="F30" s="57">
        <v>98022567</v>
      </c>
      <c r="G30" s="57">
        <v>13568985</v>
      </c>
      <c r="H30" s="113">
        <f t="shared" si="0"/>
        <v>15442296.866043583</v>
      </c>
      <c r="I30" s="113"/>
      <c r="J30" s="114"/>
    </row>
    <row r="31" spans="1:10" ht="12.75" customHeight="1">
      <c r="A31" s="52">
        <v>22</v>
      </c>
      <c r="B31" s="37" t="s">
        <v>58</v>
      </c>
      <c r="C31" s="98">
        <v>49096</v>
      </c>
      <c r="D31" s="98">
        <v>4450221</v>
      </c>
      <c r="E31" s="98">
        <v>467341</v>
      </c>
      <c r="F31" s="57">
        <v>173083884</v>
      </c>
      <c r="G31" s="57">
        <v>33957671</v>
      </c>
      <c r="H31" s="113">
        <f t="shared" si="0"/>
        <v>2067063.350554604</v>
      </c>
      <c r="I31" s="113"/>
      <c r="J31" s="114"/>
    </row>
    <row r="32" spans="1:10" ht="12.75" customHeight="1">
      <c r="A32" s="52">
        <v>23</v>
      </c>
      <c r="B32" s="37" t="s">
        <v>59</v>
      </c>
      <c r="C32" s="98">
        <v>46911</v>
      </c>
      <c r="D32" s="98">
        <v>1255535</v>
      </c>
      <c r="E32" s="98">
        <v>145048</v>
      </c>
      <c r="F32" s="57">
        <v>108026820</v>
      </c>
      <c r="G32" s="57">
        <v>14263861</v>
      </c>
      <c r="H32" s="113">
        <f t="shared" si="0"/>
        <v>4095992.9803453274</v>
      </c>
      <c r="I32" s="113"/>
      <c r="J32" s="114"/>
    </row>
    <row r="33" spans="1:10" ht="12.75" customHeight="1">
      <c r="A33" s="52">
        <v>24</v>
      </c>
      <c r="B33" s="37" t="s">
        <v>60</v>
      </c>
      <c r="C33" s="98">
        <v>155990</v>
      </c>
      <c r="D33" s="98">
        <v>3405421</v>
      </c>
      <c r="E33" s="98">
        <v>473945</v>
      </c>
      <c r="F33" s="57">
        <v>490369582</v>
      </c>
      <c r="G33" s="57">
        <v>67229064</v>
      </c>
      <c r="H33" s="113">
        <f t="shared" si="0"/>
        <v>22421141.183775906</v>
      </c>
      <c r="I33" s="113"/>
      <c r="J33" s="114"/>
    </row>
    <row r="34" spans="1:10" ht="12.75" customHeight="1">
      <c r="A34" s="52">
        <v>26</v>
      </c>
      <c r="B34" s="37" t="s">
        <v>61</v>
      </c>
      <c r="C34" s="98">
        <v>2009</v>
      </c>
      <c r="D34" s="98">
        <v>62914</v>
      </c>
      <c r="E34" s="98">
        <v>7551</v>
      </c>
      <c r="F34" s="57">
        <v>8543175</v>
      </c>
      <c r="G34" s="57">
        <v>938363</v>
      </c>
      <c r="H34" s="113">
        <f t="shared" si="0"/>
        <v>270324.4141346768</v>
      </c>
      <c r="I34" s="113"/>
      <c r="J34" s="114"/>
    </row>
    <row r="35" spans="1:10" ht="12.75" customHeight="1">
      <c r="A35" s="52">
        <v>27</v>
      </c>
      <c r="B35" s="37" t="s">
        <v>62</v>
      </c>
      <c r="C35" s="98">
        <v>37776</v>
      </c>
      <c r="D35" s="98">
        <v>458459</v>
      </c>
      <c r="E35" s="98">
        <v>30456</v>
      </c>
      <c r="F35" s="57">
        <v>58410416</v>
      </c>
      <c r="G35" s="57">
        <v>2304540</v>
      </c>
      <c r="H35" s="113">
        <f t="shared" si="0"/>
        <v>4691138.905241197</v>
      </c>
      <c r="I35" s="113"/>
      <c r="J35" s="114"/>
    </row>
    <row r="36" spans="1:10" ht="12.75" customHeight="1">
      <c r="A36" s="52">
        <v>28</v>
      </c>
      <c r="B36" s="37" t="s">
        <v>63</v>
      </c>
      <c r="C36" s="98">
        <v>4712</v>
      </c>
      <c r="D36" s="98">
        <v>408775</v>
      </c>
      <c r="E36" s="98">
        <v>6364</v>
      </c>
      <c r="F36" s="57">
        <v>32581914</v>
      </c>
      <c r="G36" s="57">
        <v>540653</v>
      </c>
      <c r="H36" s="113">
        <f t="shared" si="0"/>
        <v>375954.8866861461</v>
      </c>
      <c r="I36" s="113"/>
      <c r="J36" s="114"/>
    </row>
    <row r="37" spans="1:10" ht="12.75" customHeight="1" thickBot="1">
      <c r="A37" s="53">
        <v>33</v>
      </c>
      <c r="B37" s="38" t="s">
        <v>64</v>
      </c>
      <c r="C37" s="118">
        <v>23222</v>
      </c>
      <c r="D37" s="118">
        <v>1673334</v>
      </c>
      <c r="E37" s="118">
        <v>100690</v>
      </c>
      <c r="F37" s="57">
        <v>846230561</v>
      </c>
      <c r="G37" s="57">
        <v>41906720</v>
      </c>
      <c r="H37" s="119">
        <f t="shared" si="0"/>
        <v>11625729.944680568</v>
      </c>
      <c r="I37" s="119"/>
      <c r="J37" s="120"/>
    </row>
    <row r="38" spans="1:10" ht="21" customHeight="1" thickBot="1">
      <c r="A38" s="54"/>
      <c r="B38" s="29" t="s">
        <v>65</v>
      </c>
      <c r="C38" s="121">
        <f>SUM(C7:C37)-C11-C16-C21-C24</f>
        <v>35682848</v>
      </c>
      <c r="D38" s="121">
        <f>SUM(D7:D37)-D11-D16-D21-D24</f>
        <v>471213681</v>
      </c>
      <c r="E38" s="121">
        <f>SUM(E7:E37)-E11-E16-E21-E24</f>
        <v>74819746</v>
      </c>
      <c r="F38" s="121">
        <f>SUM(F7:F37)-F11-F16-F21-F24</f>
        <v>68685678455</v>
      </c>
      <c r="G38" s="121">
        <f>SUM(G7:G37)-G11-G16-G21-G24</f>
        <v>10882685103</v>
      </c>
      <c r="H38" s="122">
        <f t="shared" si="0"/>
        <v>5199728958.075039</v>
      </c>
      <c r="I38" s="122"/>
      <c r="J38" s="123"/>
    </row>
    <row r="40" ht="12.75">
      <c r="A40" s="30" t="s">
        <v>119</v>
      </c>
    </row>
    <row r="41" ht="12.75">
      <c r="A41" s="30" t="s">
        <v>121</v>
      </c>
    </row>
  </sheetData>
  <mergeCells count="1">
    <mergeCell ref="A1:J1"/>
  </mergeCells>
  <printOptions horizontalCentered="1"/>
  <pageMargins left="0" right="0" top="0.51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- 12/06/07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26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24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24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24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107</v>
      </c>
      <c r="G5" s="23" t="s">
        <v>107</v>
      </c>
      <c r="H5" s="23" t="s">
        <v>7</v>
      </c>
      <c r="I5" s="23" t="s">
        <v>108</v>
      </c>
      <c r="J5" s="49"/>
    </row>
    <row r="6" spans="1:10" ht="11.25" customHeight="1" thickBot="1">
      <c r="A6" s="87"/>
      <c r="B6" s="87"/>
      <c r="C6" s="27" t="s">
        <v>109</v>
      </c>
      <c r="D6" s="27" t="s">
        <v>109</v>
      </c>
      <c r="E6" s="27" t="s">
        <v>109</v>
      </c>
      <c r="F6" s="28"/>
      <c r="G6" s="28"/>
      <c r="H6" s="31" t="s">
        <v>117</v>
      </c>
      <c r="I6" s="27" t="s">
        <v>109</v>
      </c>
      <c r="J6" s="36"/>
    </row>
    <row r="7" spans="1:10" ht="12.75" customHeight="1">
      <c r="A7" s="88">
        <v>1</v>
      </c>
      <c r="B7" s="90" t="s">
        <v>41</v>
      </c>
      <c r="C7" s="56">
        <v>201690</v>
      </c>
      <c r="D7" s="56">
        <v>5504687</v>
      </c>
      <c r="E7" s="56">
        <v>246421</v>
      </c>
      <c r="F7" s="57">
        <v>428974587</v>
      </c>
      <c r="G7" s="57">
        <v>22478238</v>
      </c>
      <c r="H7" s="58">
        <f aca="true" t="shared" si="0" ref="H7:H54">+C7*(F7+G7)/(D7+E7)</f>
        <v>15832344.006450582</v>
      </c>
      <c r="I7" s="58"/>
      <c r="J7" s="39"/>
    </row>
    <row r="8" spans="1:10" ht="12.75" customHeight="1">
      <c r="A8" s="88">
        <v>2.1</v>
      </c>
      <c r="B8" s="90" t="s">
        <v>42</v>
      </c>
      <c r="C8" s="59">
        <v>235835</v>
      </c>
      <c r="D8" s="59">
        <v>15000082</v>
      </c>
      <c r="E8" s="59">
        <v>356982</v>
      </c>
      <c r="F8" s="60">
        <v>606459109</v>
      </c>
      <c r="G8" s="60">
        <v>19524124</v>
      </c>
      <c r="H8" s="58">
        <f t="shared" si="0"/>
        <v>9613084.620507866</v>
      </c>
      <c r="I8" s="61"/>
      <c r="J8" s="40"/>
    </row>
    <row r="9" spans="1:10" ht="12.75" customHeight="1">
      <c r="A9" s="88">
        <v>2.2</v>
      </c>
      <c r="B9" s="90" t="s">
        <v>122</v>
      </c>
      <c r="C9" s="59">
        <v>9831</v>
      </c>
      <c r="D9" s="59">
        <v>685116</v>
      </c>
      <c r="E9" s="59">
        <v>4407</v>
      </c>
      <c r="F9" s="60">
        <v>33535928</v>
      </c>
      <c r="G9" s="60">
        <v>273463</v>
      </c>
      <c r="H9" s="58">
        <f t="shared" si="0"/>
        <v>482043.56188408507</v>
      </c>
      <c r="I9" s="61"/>
      <c r="J9" s="40"/>
    </row>
    <row r="10" spans="1:10" ht="12.75" customHeight="1">
      <c r="A10" s="88">
        <v>2.3</v>
      </c>
      <c r="B10" s="90" t="s">
        <v>123</v>
      </c>
      <c r="C10" s="59">
        <v>274633</v>
      </c>
      <c r="D10" s="59">
        <v>3555874</v>
      </c>
      <c r="E10" s="59">
        <v>44318</v>
      </c>
      <c r="F10" s="60">
        <v>9255566</v>
      </c>
      <c r="G10" s="60">
        <v>157325</v>
      </c>
      <c r="H10" s="58">
        <f t="shared" si="0"/>
        <v>718042.3971840946</v>
      </c>
      <c r="I10" s="61"/>
      <c r="J10" s="40"/>
    </row>
    <row r="11" spans="1:10" ht="12.75" customHeight="1">
      <c r="A11" s="88">
        <v>3</v>
      </c>
      <c r="B11" s="90" t="s">
        <v>43</v>
      </c>
      <c r="C11" s="59">
        <v>56060</v>
      </c>
      <c r="D11" s="59">
        <v>731230</v>
      </c>
      <c r="E11" s="59">
        <v>84009</v>
      </c>
      <c r="F11" s="60">
        <v>72852394</v>
      </c>
      <c r="G11" s="60">
        <v>13817804</v>
      </c>
      <c r="H11" s="58">
        <f t="shared" si="0"/>
        <v>5959885.7511478225</v>
      </c>
      <c r="I11" s="61"/>
      <c r="J11" s="40"/>
    </row>
    <row r="12" spans="1:10" ht="12.75" customHeight="1">
      <c r="A12" s="88">
        <v>4</v>
      </c>
      <c r="B12" s="90" t="s">
        <v>44</v>
      </c>
      <c r="C12" s="59">
        <v>2381191</v>
      </c>
      <c r="D12" s="59">
        <v>19885116</v>
      </c>
      <c r="E12" s="59">
        <v>1821343</v>
      </c>
      <c r="F12" s="60">
        <v>1557816591</v>
      </c>
      <c r="G12" s="60">
        <v>302574372</v>
      </c>
      <c r="H12" s="58">
        <f t="shared" si="0"/>
        <v>204084241.35769603</v>
      </c>
      <c r="I12" s="61"/>
      <c r="J12" s="40"/>
    </row>
    <row r="13" spans="1:10" ht="12.75" customHeight="1">
      <c r="A13" s="88">
        <v>5.1</v>
      </c>
      <c r="B13" s="90" t="s">
        <v>45</v>
      </c>
      <c r="C13" s="59">
        <v>666958</v>
      </c>
      <c r="D13" s="59">
        <v>13310471</v>
      </c>
      <c r="E13" s="59">
        <v>1622109</v>
      </c>
      <c r="F13" s="60">
        <v>951039927</v>
      </c>
      <c r="G13" s="60">
        <v>184327296</v>
      </c>
      <c r="H13" s="58">
        <f t="shared" si="0"/>
        <v>50710744.71508835</v>
      </c>
      <c r="I13" s="61"/>
      <c r="J13" s="40"/>
    </row>
    <row r="14" spans="1:10" ht="12.75" customHeight="1">
      <c r="A14" s="88">
        <v>5.2</v>
      </c>
      <c r="B14" s="90" t="s">
        <v>46</v>
      </c>
      <c r="C14" s="59">
        <v>1233739</v>
      </c>
      <c r="D14" s="59">
        <v>21239157</v>
      </c>
      <c r="E14" s="59">
        <v>7371790</v>
      </c>
      <c r="F14" s="60">
        <v>2608248755</v>
      </c>
      <c r="G14" s="60">
        <v>1200338792</v>
      </c>
      <c r="H14" s="58">
        <f t="shared" si="0"/>
        <v>164230949.49105436</v>
      </c>
      <c r="I14" s="61"/>
      <c r="J14" s="40"/>
    </row>
    <row r="15" spans="1:10" ht="12.75" customHeight="1">
      <c r="A15" s="88">
        <v>6</v>
      </c>
      <c r="B15" s="90" t="s">
        <v>47</v>
      </c>
      <c r="C15" s="59">
        <v>26897</v>
      </c>
      <c r="D15" s="59">
        <v>7259646</v>
      </c>
      <c r="E15" s="59">
        <v>64239</v>
      </c>
      <c r="F15" s="60">
        <v>676793005</v>
      </c>
      <c r="G15" s="60">
        <v>866693</v>
      </c>
      <c r="H15" s="58">
        <f t="shared" si="0"/>
        <v>2488708.233008301</v>
      </c>
      <c r="I15" s="61"/>
      <c r="J15" s="40"/>
    </row>
    <row r="16" spans="1:10" ht="12.75" customHeight="1">
      <c r="A16" s="88">
        <v>8</v>
      </c>
      <c r="B16" s="90" t="s">
        <v>84</v>
      </c>
      <c r="C16" s="59">
        <v>85791</v>
      </c>
      <c r="D16" s="59">
        <v>4160228</v>
      </c>
      <c r="E16" s="59">
        <v>340237</v>
      </c>
      <c r="F16" s="60">
        <v>368901943</v>
      </c>
      <c r="G16" s="60">
        <v>29208969</v>
      </c>
      <c r="H16" s="58">
        <f t="shared" si="0"/>
        <v>7589067.629987568</v>
      </c>
      <c r="I16" s="61"/>
      <c r="J16" s="40"/>
    </row>
    <row r="17" spans="1:10" ht="12.75" customHeight="1">
      <c r="A17" s="88">
        <v>9</v>
      </c>
      <c r="B17" s="90" t="s">
        <v>48</v>
      </c>
      <c r="C17" s="59">
        <v>279506</v>
      </c>
      <c r="D17" s="59">
        <v>6165215</v>
      </c>
      <c r="E17" s="59">
        <v>330402</v>
      </c>
      <c r="F17" s="60">
        <v>524125330</v>
      </c>
      <c r="G17" s="60">
        <v>43138138</v>
      </c>
      <c r="H17" s="58">
        <f t="shared" si="0"/>
        <v>24409312.138755716</v>
      </c>
      <c r="I17" s="61"/>
      <c r="J17" s="40"/>
    </row>
    <row r="18" spans="1:10" ht="12.75" customHeight="1">
      <c r="A18" s="88">
        <v>10</v>
      </c>
      <c r="B18" s="90" t="s">
        <v>49</v>
      </c>
      <c r="C18" s="59">
        <v>-33416</v>
      </c>
      <c r="D18" s="59">
        <v>698114</v>
      </c>
      <c r="E18" s="59">
        <v>-34440</v>
      </c>
      <c r="F18" s="60">
        <v>856366</v>
      </c>
      <c r="G18" s="60">
        <v>225298</v>
      </c>
      <c r="H18" s="58">
        <f t="shared" si="0"/>
        <v>-54461.8053803524</v>
      </c>
      <c r="I18" s="61"/>
      <c r="J18" s="40"/>
    </row>
    <row r="19" spans="1:10" ht="12.75" customHeight="1">
      <c r="A19" s="88">
        <v>11</v>
      </c>
      <c r="B19" s="90" t="s">
        <v>50</v>
      </c>
      <c r="C19" s="59">
        <v>1200996</v>
      </c>
      <c r="D19" s="59">
        <v>26829870</v>
      </c>
      <c r="E19" s="59">
        <v>7085811</v>
      </c>
      <c r="F19" s="60">
        <v>1308606178</v>
      </c>
      <c r="G19" s="60">
        <v>501867764</v>
      </c>
      <c r="H19" s="58">
        <f t="shared" si="0"/>
        <v>64111110.210236736</v>
      </c>
      <c r="I19" s="59">
        <f>SUM(I20:I21)</f>
        <v>21258516</v>
      </c>
      <c r="J19" s="41">
        <f>SUM(J20:J21)</f>
        <v>1</v>
      </c>
    </row>
    <row r="20" spans="1:10" ht="12.75" customHeight="1">
      <c r="A20" s="88"/>
      <c r="B20" s="37" t="s">
        <v>110</v>
      </c>
      <c r="C20" s="59">
        <f>+$J$20*C19</f>
        <v>494550.61187507166</v>
      </c>
      <c r="D20" s="59">
        <f>+$J$20*D19</f>
        <v>11048103.927930342</v>
      </c>
      <c r="E20" s="59">
        <f>+$J$20*E19</f>
        <v>2917821.67940702</v>
      </c>
      <c r="F20" s="62">
        <f>+$J$20*F19</f>
        <v>538862732.2933623</v>
      </c>
      <c r="G20" s="62">
        <f>+$J$20*G19</f>
        <v>206660979.5258053</v>
      </c>
      <c r="H20" s="58">
        <f t="shared" si="0"/>
        <v>26399912.058377154</v>
      </c>
      <c r="I20" s="59">
        <v>8753911</v>
      </c>
      <c r="J20" s="41">
        <f>+I20/I19</f>
        <v>0.41178372940049063</v>
      </c>
    </row>
    <row r="21" spans="1:10" ht="12.75" customHeight="1">
      <c r="A21" s="88"/>
      <c r="B21" s="37" t="s">
        <v>111</v>
      </c>
      <c r="C21" s="59">
        <f>+$J$21*C19</f>
        <v>706445.3881249285</v>
      </c>
      <c r="D21" s="59">
        <f>+$J$21*D19</f>
        <v>15781766.07206966</v>
      </c>
      <c r="E21" s="59">
        <f>+$J$21*E19</f>
        <v>4167989.3205929804</v>
      </c>
      <c r="F21" s="62">
        <f>+$J$21*F19</f>
        <v>769743445.7066379</v>
      </c>
      <c r="G21" s="62">
        <f>+$J$21*G19</f>
        <v>295206784.47419477</v>
      </c>
      <c r="H21" s="58">
        <f t="shared" si="0"/>
        <v>37711198.15185959</v>
      </c>
      <c r="I21" s="59">
        <v>12504605</v>
      </c>
      <c r="J21" s="41">
        <f>+I21/I19</f>
        <v>0.5882162705995094</v>
      </c>
    </row>
    <row r="22" spans="1:10" ht="12.75" customHeight="1">
      <c r="A22" s="88">
        <v>12</v>
      </c>
      <c r="B22" s="90" t="s">
        <v>51</v>
      </c>
      <c r="C22" s="59">
        <v>18032</v>
      </c>
      <c r="D22" s="59">
        <v>360258</v>
      </c>
      <c r="E22" s="59">
        <v>33445</v>
      </c>
      <c r="F22" s="60">
        <v>301350300</v>
      </c>
      <c r="G22" s="60">
        <v>28037538</v>
      </c>
      <c r="H22" s="58">
        <f t="shared" si="0"/>
        <v>15086299.811827697</v>
      </c>
      <c r="I22" s="61"/>
      <c r="J22" s="42"/>
    </row>
    <row r="23" spans="1:10" ht="12.75" customHeight="1">
      <c r="A23" s="88">
        <v>13</v>
      </c>
      <c r="B23" s="90" t="s">
        <v>124</v>
      </c>
      <c r="C23" s="59">
        <v>158262</v>
      </c>
      <c r="D23" s="59">
        <v>2745068</v>
      </c>
      <c r="E23" s="59">
        <v>32035</v>
      </c>
      <c r="F23" s="60">
        <v>190233752</v>
      </c>
      <c r="G23" s="60">
        <v>1809601</v>
      </c>
      <c r="H23" s="58">
        <f t="shared" si="0"/>
        <v>10944198.012276102</v>
      </c>
      <c r="I23" s="61"/>
      <c r="J23" s="42"/>
    </row>
    <row r="24" spans="1:10" ht="12.75" customHeight="1">
      <c r="A24" s="88">
        <v>14</v>
      </c>
      <c r="B24" s="90" t="s">
        <v>125</v>
      </c>
      <c r="C24" s="59">
        <v>3904</v>
      </c>
      <c r="D24" s="59">
        <v>66050</v>
      </c>
      <c r="E24" s="59">
        <v>353</v>
      </c>
      <c r="F24" s="60">
        <v>4793052</v>
      </c>
      <c r="G24" s="60">
        <v>10267</v>
      </c>
      <c r="H24" s="58">
        <f t="shared" si="0"/>
        <v>282399.24967245455</v>
      </c>
      <c r="I24" s="61"/>
      <c r="J24" s="42"/>
    </row>
    <row r="25" spans="1:10" ht="12.75" customHeight="1">
      <c r="A25" s="88">
        <v>15</v>
      </c>
      <c r="B25" s="90" t="s">
        <v>137</v>
      </c>
      <c r="C25" s="59">
        <v>123120</v>
      </c>
      <c r="D25" s="59"/>
      <c r="E25" s="59"/>
      <c r="F25" s="60"/>
      <c r="G25" s="60"/>
      <c r="H25" s="58" t="e">
        <f t="shared" si="0"/>
        <v>#DIV/0!</v>
      </c>
      <c r="I25" s="61"/>
      <c r="J25" s="42"/>
    </row>
    <row r="26" spans="1:10" ht="12.75" customHeight="1">
      <c r="A26" s="88">
        <v>15.1</v>
      </c>
      <c r="B26" s="90" t="s">
        <v>126</v>
      </c>
      <c r="C26" s="59"/>
      <c r="D26" s="59">
        <v>17959</v>
      </c>
      <c r="E26" s="59">
        <v>430</v>
      </c>
      <c r="F26" s="60">
        <v>6990248</v>
      </c>
      <c r="G26" s="60">
        <v>252</v>
      </c>
      <c r="H26" s="58">
        <f t="shared" si="0"/>
        <v>0</v>
      </c>
      <c r="I26" s="61"/>
      <c r="J26" s="42"/>
    </row>
    <row r="27" spans="1:10" ht="12.75" customHeight="1">
      <c r="A27" s="88">
        <v>15.2</v>
      </c>
      <c r="B27" s="90" t="s">
        <v>131</v>
      </c>
      <c r="C27" s="59"/>
      <c r="D27" s="59">
        <v>311</v>
      </c>
      <c r="E27" s="59">
        <v>102</v>
      </c>
      <c r="F27" s="60">
        <v>2</v>
      </c>
      <c r="G27" s="60">
        <v>34</v>
      </c>
      <c r="H27" s="58">
        <f t="shared" si="0"/>
        <v>0</v>
      </c>
      <c r="I27" s="61"/>
      <c r="J27" s="42"/>
    </row>
    <row r="28" spans="1:10" ht="12.75" customHeight="1">
      <c r="A28" s="88">
        <v>15.3</v>
      </c>
      <c r="B28" s="90" t="s">
        <v>132</v>
      </c>
      <c r="C28" s="59"/>
      <c r="D28" s="59">
        <v>902459</v>
      </c>
      <c r="E28" s="59">
        <v>4105</v>
      </c>
      <c r="F28" s="60">
        <v>101943558</v>
      </c>
      <c r="G28" s="60">
        <v>515561</v>
      </c>
      <c r="H28" s="58">
        <f t="shared" si="0"/>
        <v>0</v>
      </c>
      <c r="I28" s="61"/>
      <c r="J28" s="42"/>
    </row>
    <row r="29" spans="1:10" ht="12.75" customHeight="1">
      <c r="A29" s="88">
        <v>15.4</v>
      </c>
      <c r="B29" s="90" t="s">
        <v>133</v>
      </c>
      <c r="C29" s="59"/>
      <c r="D29" s="59">
        <v>198339</v>
      </c>
      <c r="E29" s="59">
        <v>3159</v>
      </c>
      <c r="F29" s="60">
        <v>4389258</v>
      </c>
      <c r="G29" s="60">
        <v>70225</v>
      </c>
      <c r="H29" s="58">
        <f t="shared" si="0"/>
        <v>0</v>
      </c>
      <c r="I29" s="61"/>
      <c r="J29" s="42"/>
    </row>
    <row r="30" spans="1:10" ht="12.75" customHeight="1">
      <c r="A30" s="88">
        <v>15.5</v>
      </c>
      <c r="B30" s="90" t="s">
        <v>134</v>
      </c>
      <c r="C30" s="59"/>
      <c r="D30" s="59">
        <v>420008</v>
      </c>
      <c r="E30" s="59">
        <v>3216</v>
      </c>
      <c r="F30" s="60">
        <v>1063622</v>
      </c>
      <c r="G30" s="60">
        <v>41382</v>
      </c>
      <c r="H30" s="58">
        <f t="shared" si="0"/>
        <v>0</v>
      </c>
      <c r="I30" s="61"/>
      <c r="J30" s="42"/>
    </row>
    <row r="31" spans="1:10" ht="12.75" customHeight="1">
      <c r="A31" s="88">
        <v>15.6</v>
      </c>
      <c r="B31" s="90" t="s">
        <v>135</v>
      </c>
      <c r="C31" s="59"/>
      <c r="D31" s="59">
        <v>250785</v>
      </c>
      <c r="E31" s="59">
        <v>3009</v>
      </c>
      <c r="F31" s="60">
        <v>2668286</v>
      </c>
      <c r="G31" s="60">
        <v>-691716</v>
      </c>
      <c r="H31" s="58">
        <f t="shared" si="0"/>
        <v>0</v>
      </c>
      <c r="I31" s="61"/>
      <c r="J31" s="42"/>
    </row>
    <row r="32" spans="1:10" ht="12.75" customHeight="1">
      <c r="A32" s="88">
        <v>15.7</v>
      </c>
      <c r="B32" s="90" t="s">
        <v>136</v>
      </c>
      <c r="C32" s="59"/>
      <c r="D32" s="59">
        <v>115268</v>
      </c>
      <c r="E32" s="59"/>
      <c r="F32" s="60">
        <v>0</v>
      </c>
      <c r="G32" s="60">
        <v>0</v>
      </c>
      <c r="H32" s="58">
        <f t="shared" si="0"/>
        <v>0</v>
      </c>
      <c r="I32" s="61"/>
      <c r="J32" s="42"/>
    </row>
    <row r="33" spans="1:10" ht="12.75" customHeight="1">
      <c r="A33" s="88">
        <v>16</v>
      </c>
      <c r="B33" s="90" t="s">
        <v>127</v>
      </c>
      <c r="C33" s="59">
        <v>5980392</v>
      </c>
      <c r="D33" s="59">
        <v>133356707</v>
      </c>
      <c r="E33" s="59">
        <v>9775948</v>
      </c>
      <c r="F33" s="60">
        <v>31746022346</v>
      </c>
      <c r="G33" s="60">
        <v>2265228105</v>
      </c>
      <c r="H33" s="58">
        <f t="shared" si="0"/>
        <v>1421063628.7516415</v>
      </c>
      <c r="I33" s="61"/>
      <c r="J33" s="42"/>
    </row>
    <row r="34" spans="1:10" ht="12.75" customHeight="1">
      <c r="A34" s="88">
        <v>17</v>
      </c>
      <c r="B34" s="90" t="s">
        <v>52</v>
      </c>
      <c r="C34" s="59">
        <v>4181462</v>
      </c>
      <c r="D34" s="59">
        <v>117457699</v>
      </c>
      <c r="E34" s="59">
        <v>23494183</v>
      </c>
      <c r="F34" s="60">
        <v>15531775099</v>
      </c>
      <c r="G34" s="60">
        <v>3426773648</v>
      </c>
      <c r="H34" s="58">
        <f t="shared" si="0"/>
        <v>562422083.5925277</v>
      </c>
      <c r="I34" s="59">
        <f>+I35+I36</f>
        <v>84692440</v>
      </c>
      <c r="J34" s="41">
        <f>+J35+J36</f>
        <v>1</v>
      </c>
    </row>
    <row r="35" spans="1:10" ht="12.75" customHeight="1">
      <c r="A35" s="88"/>
      <c r="B35" s="37" t="s">
        <v>112</v>
      </c>
      <c r="C35" s="59">
        <f>+$J$35*C34</f>
        <v>3007645.135180944</v>
      </c>
      <c r="D35" s="59">
        <f>+$J$35*D34</f>
        <v>84485062.15933509</v>
      </c>
      <c r="E35" s="59">
        <f>+$J$35*E34</f>
        <v>16898913.63475283</v>
      </c>
      <c r="F35" s="62">
        <f>+$J$35*F34</f>
        <v>11171706885.589748</v>
      </c>
      <c r="G35" s="62">
        <f>+$J$35*G34</f>
        <v>2464812329.2220416</v>
      </c>
      <c r="H35" s="58">
        <f t="shared" si="0"/>
        <v>404539379.67997724</v>
      </c>
      <c r="I35" s="59">
        <v>60917642</v>
      </c>
      <c r="J35" s="42">
        <f>+I35/I34</f>
        <v>0.7192807528039102</v>
      </c>
    </row>
    <row r="36" spans="1:10" ht="12.75" customHeight="1">
      <c r="A36" s="88"/>
      <c r="B36" s="37" t="s">
        <v>113</v>
      </c>
      <c r="C36" s="59">
        <f>+$J$36*C34</f>
        <v>1173816.864819056</v>
      </c>
      <c r="D36" s="59">
        <f>+$J$36*D34</f>
        <v>32972636.840664905</v>
      </c>
      <c r="E36" s="59">
        <f>+$J$36*E34</f>
        <v>6595269.3652471695</v>
      </c>
      <c r="F36" s="62">
        <f>+$J$36*F34</f>
        <v>4360068213.410253</v>
      </c>
      <c r="G36" s="62">
        <f>+$J$36*G34</f>
        <v>961961318.7779583</v>
      </c>
      <c r="H36" s="58">
        <f t="shared" si="0"/>
        <v>157882703.91255066</v>
      </c>
      <c r="I36" s="59">
        <v>23774798</v>
      </c>
      <c r="J36" s="42">
        <f>+I36/I34</f>
        <v>0.28071924719608976</v>
      </c>
    </row>
    <row r="37" spans="1:10" ht="12.75" customHeight="1">
      <c r="A37" s="88">
        <v>18</v>
      </c>
      <c r="B37" s="90" t="s">
        <v>53</v>
      </c>
      <c r="C37" s="59">
        <v>710702</v>
      </c>
      <c r="D37" s="59">
        <v>16557817</v>
      </c>
      <c r="E37" s="59">
        <v>6090323</v>
      </c>
      <c r="F37" s="60">
        <v>2057495845</v>
      </c>
      <c r="G37" s="60">
        <v>789971625</v>
      </c>
      <c r="H37" s="58">
        <f t="shared" si="0"/>
        <v>89353952.50399989</v>
      </c>
      <c r="I37" s="59">
        <f>+I38+I39</f>
        <v>11504919</v>
      </c>
      <c r="J37" s="41">
        <f>+J38+J39</f>
        <v>1</v>
      </c>
    </row>
    <row r="38" spans="1:10" ht="12.75" customHeight="1">
      <c r="A38" s="88"/>
      <c r="B38" s="37" t="s">
        <v>114</v>
      </c>
      <c r="C38" s="59">
        <f>+$J$38*C37</f>
        <v>668157.3058534354</v>
      </c>
      <c r="D38" s="59">
        <f>+$J$38*D37</f>
        <v>15566617.791330561</v>
      </c>
      <c r="E38" s="59">
        <f>+$J$38*E37</f>
        <v>5725738.505670749</v>
      </c>
      <c r="F38" s="62">
        <f>+$J$38*F37</f>
        <v>1934328144.0038688</v>
      </c>
      <c r="G38" s="62">
        <f>+$J$38*G37</f>
        <v>742681619.9485303</v>
      </c>
      <c r="H38" s="58">
        <f t="shared" si="0"/>
        <v>84004964.3485292</v>
      </c>
      <c r="I38" s="59">
        <v>10816201</v>
      </c>
      <c r="J38" s="42">
        <f>+I38/I37</f>
        <v>0.9401370839725165</v>
      </c>
    </row>
    <row r="39" spans="1:10" ht="12.75" customHeight="1">
      <c r="A39" s="88"/>
      <c r="B39" s="37" t="s">
        <v>115</v>
      </c>
      <c r="C39" s="59">
        <f>+$J$39*C37</f>
        <v>42544.69414656461</v>
      </c>
      <c r="D39" s="59">
        <f>+$J$39*D37</f>
        <v>991199.2086694395</v>
      </c>
      <c r="E39" s="59">
        <f>+$J$39*E37</f>
        <v>364584.49432925164</v>
      </c>
      <c r="F39" s="62">
        <f>+$J$39*F37</f>
        <v>123167700.9961313</v>
      </c>
      <c r="G39" s="62">
        <f>+$J$39*G37</f>
        <v>47290005.05146972</v>
      </c>
      <c r="H39" s="58">
        <f t="shared" si="0"/>
        <v>5348988.155470697</v>
      </c>
      <c r="I39" s="59">
        <v>688718</v>
      </c>
      <c r="J39" s="42">
        <f>+I39/I37</f>
        <v>0.059862916027483545</v>
      </c>
    </row>
    <row r="40" spans="1:10" ht="12.75" customHeight="1">
      <c r="A40" s="88"/>
      <c r="B40" s="90" t="s">
        <v>129</v>
      </c>
      <c r="C40" s="59"/>
      <c r="D40" s="59">
        <v>20206708</v>
      </c>
      <c r="E40" s="59">
        <v>1328723</v>
      </c>
      <c r="F40" s="62">
        <v>16914895</v>
      </c>
      <c r="G40" s="62">
        <v>1824460</v>
      </c>
      <c r="H40" s="58">
        <f t="shared" si="0"/>
        <v>0</v>
      </c>
      <c r="I40" s="59"/>
      <c r="J40" s="42"/>
    </row>
    <row r="41" spans="1:10" ht="12.75" customHeight="1">
      <c r="A41" s="88">
        <v>19.2</v>
      </c>
      <c r="B41" s="90" t="s">
        <v>54</v>
      </c>
      <c r="C41" s="59">
        <v>6220391</v>
      </c>
      <c r="D41" s="59">
        <v>60663204</v>
      </c>
      <c r="E41" s="59">
        <v>8734964</v>
      </c>
      <c r="F41" s="60">
        <v>5624244659</v>
      </c>
      <c r="G41" s="60">
        <v>961231026</v>
      </c>
      <c r="H41" s="58">
        <f t="shared" si="0"/>
        <v>590278315.1522506</v>
      </c>
      <c r="I41" s="61"/>
      <c r="J41" s="43"/>
    </row>
    <row r="42" spans="1:10" ht="12.75" customHeight="1">
      <c r="A42" s="88">
        <v>19.3</v>
      </c>
      <c r="B42" s="90" t="s">
        <v>130</v>
      </c>
      <c r="C42" s="59"/>
      <c r="D42" s="59">
        <v>877933</v>
      </c>
      <c r="E42" s="59">
        <v>77782</v>
      </c>
      <c r="F42" s="60">
        <v>8700489</v>
      </c>
      <c r="G42" s="60">
        <v>226499</v>
      </c>
      <c r="H42" s="58">
        <f t="shared" si="0"/>
        <v>0</v>
      </c>
      <c r="I42" s="61"/>
      <c r="J42" s="43"/>
    </row>
    <row r="43" spans="1:10" ht="12.75" customHeight="1">
      <c r="A43" s="88">
        <v>19.4</v>
      </c>
      <c r="B43" s="90" t="s">
        <v>55</v>
      </c>
      <c r="C43" s="59">
        <v>1280860</v>
      </c>
      <c r="D43" s="59">
        <v>25809602</v>
      </c>
      <c r="E43" s="59">
        <v>3120096</v>
      </c>
      <c r="F43" s="60">
        <v>2340713769</v>
      </c>
      <c r="G43" s="60">
        <v>321664910</v>
      </c>
      <c r="H43" s="58">
        <f t="shared" si="0"/>
        <v>117876597.07971856</v>
      </c>
      <c r="I43" s="61"/>
      <c r="J43" s="40"/>
    </row>
    <row r="44" spans="1:10" ht="12.75" customHeight="1">
      <c r="A44" s="88">
        <v>21.1</v>
      </c>
      <c r="B44" s="90" t="s">
        <v>56</v>
      </c>
      <c r="C44" s="59">
        <v>1388087</v>
      </c>
      <c r="D44" s="59">
        <v>3217534</v>
      </c>
      <c r="E44" s="59">
        <v>246569</v>
      </c>
      <c r="F44" s="60">
        <v>323918268</v>
      </c>
      <c r="G44" s="60">
        <v>38444946</v>
      </c>
      <c r="H44" s="58">
        <f t="shared" si="0"/>
        <v>145201129.01712736</v>
      </c>
      <c r="I44" s="61"/>
      <c r="J44" s="40"/>
    </row>
    <row r="45" spans="1:10" ht="12.75" customHeight="1">
      <c r="A45" s="88">
        <v>21.2</v>
      </c>
      <c r="B45" s="90" t="s">
        <v>57</v>
      </c>
      <c r="C45" s="59">
        <v>121754</v>
      </c>
      <c r="D45" s="59">
        <v>876034</v>
      </c>
      <c r="E45" s="59">
        <v>115034</v>
      </c>
      <c r="F45" s="60">
        <v>97388717</v>
      </c>
      <c r="G45" s="60">
        <v>12004612</v>
      </c>
      <c r="H45" s="58">
        <f t="shared" si="0"/>
        <v>13439113.541216142</v>
      </c>
      <c r="I45" s="61"/>
      <c r="J45" s="40"/>
    </row>
    <row r="46" spans="1:10" ht="12.75" customHeight="1">
      <c r="A46" s="88">
        <v>22</v>
      </c>
      <c r="B46" s="90" t="s">
        <v>58</v>
      </c>
      <c r="C46" s="59">
        <v>43469</v>
      </c>
      <c r="D46" s="59">
        <v>4538341</v>
      </c>
      <c r="E46" s="59">
        <v>426875</v>
      </c>
      <c r="F46" s="60">
        <v>160928557</v>
      </c>
      <c r="G46" s="60">
        <v>22613051</v>
      </c>
      <c r="H46" s="58">
        <f t="shared" si="0"/>
        <v>1606852.583684577</v>
      </c>
      <c r="I46" s="61"/>
      <c r="J46" s="40"/>
    </row>
    <row r="47" spans="1:10" ht="12.75" customHeight="1">
      <c r="A47" s="88">
        <v>23</v>
      </c>
      <c r="B47" s="90" t="s">
        <v>59</v>
      </c>
      <c r="C47" s="59">
        <v>47846</v>
      </c>
      <c r="D47" s="59">
        <v>1256993</v>
      </c>
      <c r="E47" s="59">
        <v>147469</v>
      </c>
      <c r="F47" s="60">
        <v>137715307</v>
      </c>
      <c r="G47" s="60">
        <v>15550321</v>
      </c>
      <c r="H47" s="58">
        <f t="shared" si="0"/>
        <v>5221321.215731006</v>
      </c>
      <c r="I47" s="61"/>
      <c r="J47" s="40"/>
    </row>
    <row r="48" spans="1:10" ht="12.75" customHeight="1">
      <c r="A48" s="88">
        <v>24</v>
      </c>
      <c r="B48" s="90" t="s">
        <v>60</v>
      </c>
      <c r="C48" s="59">
        <v>152202</v>
      </c>
      <c r="D48" s="59">
        <v>3488016</v>
      </c>
      <c r="E48" s="59">
        <v>453446</v>
      </c>
      <c r="F48" s="60">
        <v>468381227</v>
      </c>
      <c r="G48" s="60">
        <v>55889761</v>
      </c>
      <c r="H48" s="58">
        <f t="shared" si="0"/>
        <v>20245049.404402733</v>
      </c>
      <c r="I48" s="61"/>
      <c r="J48" s="40"/>
    </row>
    <row r="49" spans="1:10" ht="12.75" customHeight="1">
      <c r="A49" s="88">
        <v>26</v>
      </c>
      <c r="B49" s="90" t="s">
        <v>61</v>
      </c>
      <c r="C49" s="59">
        <v>2822</v>
      </c>
      <c r="D49" s="59">
        <v>48057</v>
      </c>
      <c r="E49" s="59">
        <v>3486</v>
      </c>
      <c r="F49" s="60">
        <v>5595340</v>
      </c>
      <c r="G49" s="60">
        <v>699535</v>
      </c>
      <c r="H49" s="58">
        <f t="shared" si="0"/>
        <v>344646.94041867956</v>
      </c>
      <c r="I49" s="61"/>
      <c r="J49" s="40"/>
    </row>
    <row r="50" spans="1:10" ht="12.75" customHeight="1">
      <c r="A50" s="88">
        <v>27</v>
      </c>
      <c r="B50" s="90" t="s">
        <v>62</v>
      </c>
      <c r="C50" s="59">
        <v>18702</v>
      </c>
      <c r="D50" s="59">
        <v>384768</v>
      </c>
      <c r="E50" s="59">
        <v>32435</v>
      </c>
      <c r="F50" s="60">
        <v>28129945</v>
      </c>
      <c r="G50" s="60">
        <v>2157985</v>
      </c>
      <c r="H50" s="58">
        <f t="shared" si="0"/>
        <v>1357720.0232500725</v>
      </c>
      <c r="I50" s="61"/>
      <c r="J50" s="40"/>
    </row>
    <row r="51" spans="1:10" ht="12.75" customHeight="1">
      <c r="A51" s="88">
        <v>28</v>
      </c>
      <c r="B51" s="90" t="s">
        <v>63</v>
      </c>
      <c r="C51" s="59">
        <v>4924</v>
      </c>
      <c r="D51" s="59">
        <v>376766</v>
      </c>
      <c r="E51" s="59">
        <v>8232</v>
      </c>
      <c r="F51" s="60">
        <v>23127538</v>
      </c>
      <c r="G51" s="60">
        <v>641269</v>
      </c>
      <c r="H51" s="58">
        <f t="shared" si="0"/>
        <v>303995.3601525203</v>
      </c>
      <c r="I51" s="61"/>
      <c r="J51" s="40"/>
    </row>
    <row r="52" spans="1:10" ht="12.75" customHeight="1">
      <c r="A52" s="88">
        <v>29</v>
      </c>
      <c r="B52" s="90" t="s">
        <v>128</v>
      </c>
      <c r="C52" s="63">
        <v>-2352</v>
      </c>
      <c r="D52" s="63"/>
      <c r="E52" s="63"/>
      <c r="F52" s="64"/>
      <c r="G52" s="64"/>
      <c r="H52" s="58" t="e">
        <f t="shared" si="0"/>
        <v>#DIV/0!</v>
      </c>
      <c r="I52" s="65"/>
      <c r="J52" s="44"/>
    </row>
    <row r="53" spans="1:10" ht="12.75" customHeight="1" thickBot="1">
      <c r="A53" s="88">
        <v>33</v>
      </c>
      <c r="B53" s="90" t="s">
        <v>64</v>
      </c>
      <c r="C53" s="63">
        <v>36266</v>
      </c>
      <c r="D53" s="63">
        <v>1112228</v>
      </c>
      <c r="E53" s="63">
        <v>31262</v>
      </c>
      <c r="F53" s="64">
        <v>745177679</v>
      </c>
      <c r="G53" s="64">
        <v>36849546</v>
      </c>
      <c r="H53" s="58">
        <f t="shared" si="0"/>
        <v>24802140.238961425</v>
      </c>
      <c r="I53" s="65"/>
      <c r="J53" s="44"/>
    </row>
    <row r="54" spans="1:10" ht="21" customHeight="1" thickBot="1">
      <c r="A54" s="88">
        <v>34</v>
      </c>
      <c r="B54" s="90" t="s">
        <v>65</v>
      </c>
      <c r="C54" s="66">
        <f>SUM(C7:C53)-C19-C34-C37</f>
        <v>27110556</v>
      </c>
      <c r="D54" s="66">
        <f>SUM(D7:D53)-D19-D34-D37</f>
        <v>520329718</v>
      </c>
      <c r="E54" s="66">
        <f>SUM(E7:E53)-E19-E34-E37</f>
        <v>73504309.00000001</v>
      </c>
      <c r="F54" s="66">
        <f>SUM(F7:F53)-F19-F34-F37</f>
        <v>69077127437</v>
      </c>
      <c r="G54" s="66">
        <f>SUM(G7:G53)-G19-G34-G37</f>
        <v>10300362719</v>
      </c>
      <c r="H54" s="58">
        <f t="shared" si="0"/>
        <v>3623854131.2380652</v>
      </c>
      <c r="I54" s="67"/>
      <c r="J54" s="51"/>
    </row>
    <row r="55" spans="1:2" ht="12.75">
      <c r="A55" s="88"/>
      <c r="B55" s="88"/>
    </row>
    <row r="56" spans="1:8" ht="12.75">
      <c r="A56" s="30"/>
      <c r="B56" s="30"/>
      <c r="H56" s="89"/>
    </row>
    <row r="57" spans="1:7" ht="12.75">
      <c r="A57" s="30"/>
      <c r="B57" s="30"/>
      <c r="D57" s="89"/>
      <c r="G57" s="89"/>
    </row>
    <row r="58" ht="12.75">
      <c r="E58" s="89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Loss Reserve Ratio 2006</dc:title>
  <dc:subject>CA Loss Reserve Ratio 2006</dc:subject>
  <dc:creator>CDI</dc:creator>
  <cp:keywords/>
  <dc:description/>
  <cp:lastModifiedBy>teruyam</cp:lastModifiedBy>
  <cp:lastPrinted>2007-12-06T22:22:32Z</cp:lastPrinted>
  <dcterms:created xsi:type="dcterms:W3CDTF">2006-09-26T02:28:32Z</dcterms:created>
  <dcterms:modified xsi:type="dcterms:W3CDTF">2007-12-06T22:22:46Z</dcterms:modified>
  <cp:category/>
  <cp:version/>
  <cp:contentType/>
  <cp:contentStatus/>
</cp:coreProperties>
</file>