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855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<sst xmlns="http://schemas.openxmlformats.org/spreadsheetml/2006/main" count="245" uniqueCount="132">
  <si>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</si>
  <si>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</si>
  <si>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</si>
  <si>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</si>
  <si>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</si>
  <si>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</si>
  <si>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</si>
  <si>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</si>
  <si>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</si>
  <si>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</si>
  <si>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</si>
  <si>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</si>
  <si>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</si>
  <si>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</si>
  <si>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</si>
  <si>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</si>
  <si>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</si>
  <si>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</si>
  <si>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</si>
  <si>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</si>
  <si>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</si>
  <si>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</si>
  <si>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</si>
  <si>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</si>
  <si>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</si>
  <si>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</si>
  <si>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</si>
  <si>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</si>
  <si>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</si>
  <si>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</si>
  <si>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</si>
  <si>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</si>
  <si>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</si>
  <si>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</si>
  <si>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</si>
  <si>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</si>
  <si>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</si>
  <si>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</si>
  <si>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</si>
  <si>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</si>
  <si>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</si>
  <si>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</si>
  <si>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</si>
  <si>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</si>
  <si>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</si>
  <si>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</si>
  <si>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</si>
  <si>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</si>
  <si>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</si>
  <si>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</si>
  <si>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</si>
  <si>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</si>
  <si>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</si>
  <si>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</si>
  <si>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</si>
  <si>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</si>
  <si>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</si>
  <si>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</si>
  <si>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</si>
  <si>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</si>
  <si>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</si>
  <si>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</si>
  <si>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</si>
  <si>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</si>
  <si>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</si>
  <si>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</si>
  <si>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</si>
  <si>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</si>
  <si>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</si>
  <si>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</si>
  <si>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</si>
  <si>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</si>
  <si>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</si>
  <si>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</si>
  <si>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</si>
  <si>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</si>
  <si>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</si>
  <si>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</si>
  <si>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</si>
  <si>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</si>
  <si>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</si>
  <si>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</si>
  <si>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</si>
  <si>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</si>
  <si>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</si>
  <si>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</si>
  <si>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</si>
  <si>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</si>
  <si>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</si>
  <si>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</si>
  <si>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</si>
  <si>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</si>
  <si>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</si>
  <si>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</si>
  <si>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</si>
  <si>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</si>
  <si>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</si>
  <si>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</si>
  <si>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</si>
  <si>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</si>
  <si>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</si>
  <si>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</si>
  <si>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</si>
  <si>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</si>
  <si>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</si>
  <si>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</si>
  <si>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</si>
  <si>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</si>
  <si>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</si>
  <si>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</si>
  <si>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</si>
  <si>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</si>
  <si>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</si>
  <si>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</si>
  <si>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</si>
  <si>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</si>
  <si>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</si>
  <si>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</si>
  <si>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</si>
  <si>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</si>
  <si>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</si>
  <si>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</si>
  <si>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</si>
  <si>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</si>
  <si>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</si>
  <si>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</si>
  <si>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</si>
  <si>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</si>
  <si>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2018 Allocated Policyholders Surplus</t>
  </si>
  <si>
    <t>Data from the 2020 edition of AM Best's Aggregates &amp; Averages [Rounded to the nearest million]</t>
  </si>
  <si>
    <t>2019 Allocated Policyholders Surplus</t>
  </si>
  <si>
    <t>Comparison of 2019 vs.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</si>
</sst>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9"/>
      <name val="Arrus BT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" fontId="6" fillId="0" borderId="0" xfId="42" applyNumberFormat="1" applyFont="1" applyFill="1" applyAlignment="1" quotePrefix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167" fontId="11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167" fontId="21" fillId="0" borderId="0" xfId="42" applyNumberFormat="1" applyFont="1" applyFill="1" applyAlignment="1">
      <alignment/>
    </xf>
    <xf numFmtId="10" fontId="21" fillId="0" borderId="0" xfId="42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0"/>
      <c r="W1" s="10"/>
    </row>
    <row r="2" spans="1:23" ht="20.25">
      <c r="A2" s="45" t="s">
        <v>129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9"/>
      <c r="W2" s="9"/>
    </row>
    <row r="3" spans="1:23" ht="15">
      <c r="A3" s="47" t="s">
        <v>125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"/>
      <c r="W3" s="2"/>
    </row>
    <row r="4" spans="1:23" ht="20.25">
      <c r="A4" s="24"/>
      <c r="B4" s="25"/>
      <c r="C4" s="46" t="s">
        <v>128</v>
      </c>
      <c r="D4" s="46"/>
      <c r="E4" s="46"/>
      <c r="F4" s="46"/>
      <c r="G4" s="46"/>
      <c r="H4" s="46"/>
      <c r="I4" s="46"/>
      <c r="J4" s="25"/>
      <c r="K4" s="46" t="s">
        <v>130</v>
      </c>
      <c r="L4" s="46"/>
      <c r="M4" s="46"/>
      <c r="N4" s="46"/>
      <c r="O4" s="46"/>
      <c r="P4" s="46"/>
      <c r="Q4" s="46"/>
      <c r="R4" s="25"/>
      <c r="S4" s="25"/>
      <c r="T4" s="29"/>
      <c r="U4" s="30"/>
      <c r="V4" s="7"/>
      <c r="W4" s="7"/>
    </row>
    <row r="5" spans="1:23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"/>
      <c r="U5" s="21"/>
      <c r="V5" s="2"/>
      <c r="W5" s="2"/>
    </row>
    <row r="6" spans="1:23" ht="12.75">
      <c r="A6" s="25" t="s">
        <v>111</v>
      </c>
      <c r="B6" s="25" t="s">
        <v>112</v>
      </c>
      <c r="C6" s="31" t="s">
        <v>0</v>
      </c>
      <c r="D6" s="31" t="s">
        <v>1</v>
      </c>
      <c r="E6" s="31" t="s">
        <v>2</v>
      </c>
      <c r="F6" s="31" t="s">
        <v>120</v>
      </c>
      <c r="G6" s="31" t="s">
        <v>3</v>
      </c>
      <c r="H6" s="31" t="s">
        <v>4</v>
      </c>
      <c r="I6" s="31" t="s">
        <v>5</v>
      </c>
      <c r="J6" s="31"/>
      <c r="K6" s="31" t="s">
        <v>6</v>
      </c>
      <c r="L6" s="31" t="s">
        <v>7</v>
      </c>
      <c r="M6" s="31" t="s">
        <v>8</v>
      </c>
      <c r="N6" s="31" t="s">
        <v>124</v>
      </c>
      <c r="O6" s="31" t="s">
        <v>9</v>
      </c>
      <c r="P6" s="31" t="s">
        <v>10</v>
      </c>
      <c r="Q6" s="31" t="s">
        <v>11</v>
      </c>
      <c r="R6" s="31"/>
      <c r="S6" s="31" t="s">
        <v>12</v>
      </c>
      <c r="T6" s="31" t="s">
        <v>13</v>
      </c>
      <c r="U6" s="31" t="s">
        <v>14</v>
      </c>
      <c r="V6" s="3"/>
      <c r="W6" s="3"/>
    </row>
    <row r="7" spans="1:23" ht="12.75">
      <c r="A7" s="32"/>
      <c r="B7" s="32"/>
      <c r="C7" s="33"/>
      <c r="D7" s="33"/>
      <c r="E7" s="33"/>
      <c r="F7" s="33"/>
      <c r="G7" s="33"/>
      <c r="H7" s="33"/>
      <c r="I7" s="33" t="s">
        <v>15</v>
      </c>
      <c r="J7" s="33"/>
      <c r="K7" s="33"/>
      <c r="L7" s="33"/>
      <c r="M7" s="33"/>
      <c r="N7" s="33"/>
      <c r="O7" s="33"/>
      <c r="P7" s="33"/>
      <c r="Q7" s="33" t="s">
        <v>15</v>
      </c>
      <c r="R7" s="33"/>
      <c r="S7" s="33" t="s">
        <v>20</v>
      </c>
      <c r="T7" s="34">
        <v>2018</v>
      </c>
      <c r="U7" s="33" t="s">
        <v>16</v>
      </c>
      <c r="V7" s="6"/>
      <c r="W7" s="6"/>
    </row>
    <row r="8" spans="1:23" ht="12.75">
      <c r="A8" s="32"/>
      <c r="B8" s="32"/>
      <c r="C8" s="33"/>
      <c r="D8" s="33"/>
      <c r="E8" s="33"/>
      <c r="F8" s="33"/>
      <c r="G8" s="33" t="s">
        <v>17</v>
      </c>
      <c r="H8" s="33" t="s">
        <v>18</v>
      </c>
      <c r="I8" s="33" t="s">
        <v>19</v>
      </c>
      <c r="J8" s="33"/>
      <c r="K8" s="33"/>
      <c r="L8" s="33"/>
      <c r="M8" s="33"/>
      <c r="N8" s="33"/>
      <c r="O8" s="33" t="s">
        <v>17</v>
      </c>
      <c r="P8" s="33" t="s">
        <v>18</v>
      </c>
      <c r="Q8" s="33" t="s">
        <v>19</v>
      </c>
      <c r="R8" s="33"/>
      <c r="S8" s="33" t="s">
        <v>77</v>
      </c>
      <c r="T8" s="33" t="s">
        <v>21</v>
      </c>
      <c r="U8" s="33" t="s">
        <v>22</v>
      </c>
      <c r="V8" s="6"/>
      <c r="W8" s="6"/>
    </row>
    <row r="9" spans="1:23" ht="12.75">
      <c r="A9" s="35" t="s">
        <v>87</v>
      </c>
      <c r="B9" s="35" t="s">
        <v>87</v>
      </c>
      <c r="C9" s="33" t="s">
        <v>37</v>
      </c>
      <c r="D9" s="33" t="s">
        <v>23</v>
      </c>
      <c r="E9" s="33" t="s">
        <v>23</v>
      </c>
      <c r="F9" s="33" t="s">
        <v>75</v>
      </c>
      <c r="G9" s="33" t="s">
        <v>121</v>
      </c>
      <c r="H9" s="33" t="s">
        <v>25</v>
      </c>
      <c r="I9" s="33" t="s">
        <v>26</v>
      </c>
      <c r="J9" s="33"/>
      <c r="K9" s="33" t="s">
        <v>37</v>
      </c>
      <c r="L9" s="33" t="s">
        <v>23</v>
      </c>
      <c r="M9" s="33" t="s">
        <v>23</v>
      </c>
      <c r="N9" s="33" t="s">
        <v>75</v>
      </c>
      <c r="O9" s="33" t="s">
        <v>24</v>
      </c>
      <c r="P9" s="33" t="s">
        <v>27</v>
      </c>
      <c r="Q9" s="33" t="s">
        <v>28</v>
      </c>
      <c r="R9" s="33"/>
      <c r="S9" s="33" t="s">
        <v>15</v>
      </c>
      <c r="T9" s="36" t="s">
        <v>75</v>
      </c>
      <c r="U9" s="33" t="s">
        <v>29</v>
      </c>
      <c r="V9" s="6"/>
      <c r="W9" s="6"/>
    </row>
    <row r="10" spans="1:23" ht="12.75">
      <c r="A10" s="35" t="s">
        <v>113</v>
      </c>
      <c r="B10" s="35" t="s">
        <v>114</v>
      </c>
      <c r="C10" s="33" t="s">
        <v>38</v>
      </c>
      <c r="D10" s="33" t="s">
        <v>31</v>
      </c>
      <c r="E10" s="33" t="s">
        <v>32</v>
      </c>
      <c r="F10" s="33" t="s">
        <v>30</v>
      </c>
      <c r="G10" s="37" t="s">
        <v>122</v>
      </c>
      <c r="H10" s="37" t="s">
        <v>39</v>
      </c>
      <c r="I10" s="37" t="s">
        <v>40</v>
      </c>
      <c r="J10" s="33"/>
      <c r="K10" s="33" t="s">
        <v>38</v>
      </c>
      <c r="L10" s="33" t="s">
        <v>31</v>
      </c>
      <c r="M10" s="33" t="s">
        <v>32</v>
      </c>
      <c r="N10" s="33" t="s">
        <v>30</v>
      </c>
      <c r="O10" s="37" t="s">
        <v>123</v>
      </c>
      <c r="P10" s="37" t="s">
        <v>41</v>
      </c>
      <c r="Q10" s="37" t="s">
        <v>42</v>
      </c>
      <c r="R10" s="33"/>
      <c r="S10" s="33" t="s">
        <v>33</v>
      </c>
      <c r="T10" s="33" t="s">
        <v>30</v>
      </c>
      <c r="U10" s="33" t="s">
        <v>34</v>
      </c>
      <c r="V10" s="6"/>
      <c r="W10" s="6"/>
    </row>
    <row r="11" spans="1:23" ht="12.75">
      <c r="A11" s="20">
        <v>1</v>
      </c>
      <c r="B11" s="20" t="s">
        <v>43</v>
      </c>
      <c r="C11" s="42">
        <v>6306</v>
      </c>
      <c r="D11" s="42">
        <v>7907</v>
      </c>
      <c r="E11" s="42">
        <v>531</v>
      </c>
      <c r="F11" s="42">
        <v>11479</v>
      </c>
      <c r="G11" s="42">
        <f>+C11+D11+E11+F11</f>
        <v>26223</v>
      </c>
      <c r="H11" s="43">
        <f aca="true" t="shared" si="0" ref="H11:H53">G11/$G$54</f>
        <v>0.016931631668730684</v>
      </c>
      <c r="I11" s="42">
        <f aca="true" t="shared" si="1" ref="I11:I53">H11*$I$56</f>
        <v>13194.075567648399</v>
      </c>
      <c r="J11" s="42"/>
      <c r="K11" s="42">
        <v>6456</v>
      </c>
      <c r="L11" s="42">
        <v>6865</v>
      </c>
      <c r="M11" s="42">
        <v>506</v>
      </c>
      <c r="N11" s="42">
        <f>T11</f>
        <v>11831</v>
      </c>
      <c r="O11" s="42">
        <f>+K11+L11+M11+N11</f>
        <v>25658</v>
      </c>
      <c r="P11" s="43">
        <f aca="true" t="shared" si="2" ref="P11:P54">O11/$O$54</f>
        <v>0.015958591504093213</v>
      </c>
      <c r="Q11" s="42">
        <f aca="true" t="shared" si="3" ref="Q11:Q54">P11*$Q$56</f>
        <v>14147.099865280585</v>
      </c>
      <c r="R11" s="42"/>
      <c r="S11" s="42">
        <f aca="true" t="shared" si="4" ref="S11:S53">(I11+Q11)/2</f>
        <v>13670.587716464492</v>
      </c>
      <c r="T11" s="42">
        <v>11831</v>
      </c>
      <c r="U11" s="22">
        <f aca="true" t="shared" si="5" ref="U11:U54">T11/S11</f>
        <v>0.8654346283701511</v>
      </c>
      <c r="V11" s="6"/>
      <c r="W11" s="6"/>
    </row>
    <row r="12" spans="1:23" ht="12.75">
      <c r="A12" s="20">
        <v>2</v>
      </c>
      <c r="B12" s="20" t="s">
        <v>44</v>
      </c>
      <c r="C12" s="42">
        <v>6439</v>
      </c>
      <c r="D12" s="42">
        <v>11572</v>
      </c>
      <c r="E12" s="42">
        <v>829</v>
      </c>
      <c r="F12" s="42">
        <v>16550</v>
      </c>
      <c r="G12" s="42">
        <f>+C12+D12+E12+F12</f>
        <v>35390</v>
      </c>
      <c r="H12" s="43">
        <f t="shared" si="0"/>
        <v>0.022850568003522823</v>
      </c>
      <c r="I12" s="42">
        <f t="shared" si="1"/>
        <v>17806.44222015318</v>
      </c>
      <c r="J12" s="42"/>
      <c r="K12" s="42">
        <v>7044</v>
      </c>
      <c r="L12" s="42">
        <v>9306</v>
      </c>
      <c r="M12" s="42">
        <v>719</v>
      </c>
      <c r="N12" s="42">
        <f aca="true" t="shared" si="6" ref="N12:N53">T12</f>
        <v>18031</v>
      </c>
      <c r="O12" s="42">
        <f>+K12+L12+M12+N12</f>
        <v>35100</v>
      </c>
      <c r="P12" s="43">
        <f t="shared" si="2"/>
        <v>0.0218312636134411</v>
      </c>
      <c r="Q12" s="42">
        <f t="shared" si="3"/>
        <v>19353.153218152172</v>
      </c>
      <c r="R12" s="42"/>
      <c r="S12" s="42">
        <f t="shared" si="4"/>
        <v>18579.797719152677</v>
      </c>
      <c r="T12" s="42">
        <v>18031</v>
      </c>
      <c r="U12" s="22">
        <f t="shared" si="5"/>
        <v>0.9704626644784751</v>
      </c>
      <c r="V12" s="6"/>
      <c r="W12" s="6"/>
    </row>
    <row r="13" spans="1:23" ht="12.75">
      <c r="A13" s="20">
        <v>3</v>
      </c>
      <c r="B13" s="20" t="s">
        <v>45</v>
      </c>
      <c r="C13" s="42">
        <v>2096</v>
      </c>
      <c r="D13" s="42">
        <v>967</v>
      </c>
      <c r="E13" s="42">
        <v>177</v>
      </c>
      <c r="F13" s="42">
        <v>4061</v>
      </c>
      <c r="G13" s="42">
        <f aca="true" t="shared" si="7" ref="G13:G53">+C13+D13+E13+F13</f>
        <v>7301</v>
      </c>
      <c r="H13" s="43">
        <f t="shared" si="0"/>
        <v>0.0047140999433094135</v>
      </c>
      <c r="I13" s="42">
        <f t="shared" si="1"/>
        <v>3673.49066542352</v>
      </c>
      <c r="J13" s="42"/>
      <c r="K13" s="42">
        <v>2183</v>
      </c>
      <c r="L13" s="42">
        <v>1028</v>
      </c>
      <c r="M13" s="42">
        <v>195</v>
      </c>
      <c r="N13" s="42">
        <f t="shared" si="6"/>
        <v>4247</v>
      </c>
      <c r="O13" s="42">
        <f aca="true" t="shared" si="8" ref="O13:O53">+K13+L13+M13+N13</f>
        <v>7653</v>
      </c>
      <c r="P13" s="43">
        <f t="shared" si="2"/>
        <v>0.004759961835716944</v>
      </c>
      <c r="Q13" s="42">
        <f t="shared" si="3"/>
        <v>4219.649047821042</v>
      </c>
      <c r="R13" s="42"/>
      <c r="S13" s="42">
        <f t="shared" si="4"/>
        <v>3946.569856622281</v>
      </c>
      <c r="T13" s="42">
        <v>4247</v>
      </c>
      <c r="U13" s="22">
        <f t="shared" si="5"/>
        <v>1.0761243698432457</v>
      </c>
      <c r="V13" s="6"/>
      <c r="W13" s="6"/>
    </row>
    <row r="14" spans="1:23" ht="12.75">
      <c r="A14" s="20">
        <v>4</v>
      </c>
      <c r="B14" s="20" t="s">
        <v>46</v>
      </c>
      <c r="C14" s="42">
        <v>47196</v>
      </c>
      <c r="D14" s="42">
        <v>23874</v>
      </c>
      <c r="E14" s="42">
        <v>5428</v>
      </c>
      <c r="F14" s="42">
        <v>86181</v>
      </c>
      <c r="G14" s="42">
        <f t="shared" si="7"/>
        <v>162679</v>
      </c>
      <c r="H14" s="43">
        <f t="shared" si="0"/>
        <v>0.1050383597695702</v>
      </c>
      <c r="I14" s="42">
        <f t="shared" si="1"/>
        <v>81851.77208059619</v>
      </c>
      <c r="J14" s="42"/>
      <c r="K14" s="42">
        <v>49713</v>
      </c>
      <c r="L14" s="42">
        <v>23191</v>
      </c>
      <c r="M14" s="42">
        <v>5656</v>
      </c>
      <c r="N14" s="42">
        <f t="shared" si="6"/>
        <v>90305</v>
      </c>
      <c r="O14" s="42">
        <f t="shared" si="8"/>
        <v>168865</v>
      </c>
      <c r="P14" s="43">
        <f t="shared" si="2"/>
        <v>0.10502952507361057</v>
      </c>
      <c r="Q14" s="42">
        <f t="shared" si="3"/>
        <v>93107.4136234549</v>
      </c>
      <c r="R14" s="42"/>
      <c r="S14" s="42">
        <f t="shared" si="4"/>
        <v>87479.59285202554</v>
      </c>
      <c r="T14" s="42">
        <v>90305</v>
      </c>
      <c r="U14" s="22">
        <f t="shared" si="5"/>
        <v>1.0322979000685764</v>
      </c>
      <c r="V14" s="6"/>
      <c r="W14" s="6"/>
    </row>
    <row r="15" spans="1:23" ht="12.75">
      <c r="A15" s="20">
        <v>5.1</v>
      </c>
      <c r="B15" s="20" t="s">
        <v>96</v>
      </c>
      <c r="C15" s="42">
        <f>'Data Page'!I9*'Leverage Factors'!C17</f>
        <v>11785.350580318274</v>
      </c>
      <c r="D15" s="42">
        <f>'Data Page'!L9*'Leverage Factors'!D17</f>
        <v>10873.46604249605</v>
      </c>
      <c r="E15" s="42">
        <f>'Data Page'!O9*'Leverage Factors'!E17</f>
        <v>1075.5276638004889</v>
      </c>
      <c r="F15" s="42">
        <f>'Data Page'!F9*'Leverage Factors'!F17</f>
        <v>22976.685408303976</v>
      </c>
      <c r="G15" s="42">
        <f t="shared" si="7"/>
        <v>46711.02969491879</v>
      </c>
      <c r="H15" s="43">
        <f t="shared" si="0"/>
        <v>0.030160315359093408</v>
      </c>
      <c r="I15" s="42">
        <f t="shared" si="1"/>
        <v>23502.606705465692</v>
      </c>
      <c r="J15" s="42"/>
      <c r="K15" s="42">
        <f>'Data Page'!I27*'Leverage Factors'!K17</f>
        <v>12489.306876617678</v>
      </c>
      <c r="L15" s="42">
        <f>'Data Page'!L27*'Leverage Factors'!L17</f>
        <v>10336.790012120846</v>
      </c>
      <c r="M15" s="42">
        <f>'Data Page'!O27*'Leverage Factors'!M17</f>
        <v>989.0071964715635</v>
      </c>
      <c r="N15" s="42">
        <f t="shared" si="6"/>
        <v>24035.177597671292</v>
      </c>
      <c r="O15" s="42">
        <f t="shared" si="8"/>
        <v>47850.28168288138</v>
      </c>
      <c r="P15" s="43">
        <f t="shared" si="2"/>
        <v>0.029761598672261975</v>
      </c>
      <c r="Q15" s="42">
        <f t="shared" si="3"/>
        <v>26383.300083776176</v>
      </c>
      <c r="R15" s="42"/>
      <c r="S15" s="42">
        <f>(I15+Q15)/2</f>
        <v>24942.953394620934</v>
      </c>
      <c r="T15" s="42">
        <f>'Data Page'!F27*'Leverage Factors'!T17</f>
        <v>24035.177597671292</v>
      </c>
      <c r="U15" s="22">
        <f>T15/S15</f>
        <v>0.9636059217772741</v>
      </c>
      <c r="V15" s="6"/>
      <c r="W15" s="6"/>
    </row>
    <row r="16" spans="1:23" ht="12.75">
      <c r="A16" s="20">
        <v>5.2</v>
      </c>
      <c r="B16" s="20" t="s">
        <v>97</v>
      </c>
      <c r="C16" s="42">
        <f>'Data Page'!I10*'Leverage Factors'!C17</f>
        <v>6601.649419681727</v>
      </c>
      <c r="D16" s="42">
        <f>'Data Page'!L10*'Leverage Factors'!D17</f>
        <v>20820.533957503954</v>
      </c>
      <c r="E16" s="42">
        <f>'Data Page'!O10*'Leverage Factors'!E17</f>
        <v>9965.472336199511</v>
      </c>
      <c r="F16" s="42">
        <f>'Data Page'!F10*'Leverage Factors'!F17</f>
        <v>13556.314591696022</v>
      </c>
      <c r="G16" s="42">
        <f t="shared" si="7"/>
        <v>50943.97030508121</v>
      </c>
      <c r="H16" s="43">
        <f t="shared" si="0"/>
        <v>0.032893434807168845</v>
      </c>
      <c r="I16" s="42">
        <f t="shared" si="1"/>
        <v>25632.406434095166</v>
      </c>
      <c r="J16" s="42"/>
      <c r="K16" s="42">
        <f>'Data Page'!I28*'Leverage Factors'!K17</f>
        <v>6801.6931233823225</v>
      </c>
      <c r="L16" s="42">
        <f>'Data Page'!L28*'Leverage Factors'!L17</f>
        <v>22362.209987879156</v>
      </c>
      <c r="M16" s="42">
        <f>'Data Page'!O28*'Leverage Factors'!M17</f>
        <v>10530.992803528436</v>
      </c>
      <c r="N16" s="42">
        <f t="shared" si="6"/>
        <v>13917.822402328706</v>
      </c>
      <c r="O16" s="42">
        <f t="shared" si="8"/>
        <v>53612.71831711862</v>
      </c>
      <c r="P16" s="43">
        <f t="shared" si="2"/>
        <v>0.033345680530318486</v>
      </c>
      <c r="Q16" s="42">
        <f t="shared" si="3"/>
        <v>29560.545641960973</v>
      </c>
      <c r="R16" s="42"/>
      <c r="S16" s="42">
        <f>(I16+Q16)/2</f>
        <v>27596.47603802807</v>
      </c>
      <c r="T16" s="42">
        <f>'Data Page'!F28*'Leverage Factors'!T17</f>
        <v>13917.822402328706</v>
      </c>
      <c r="U16" s="22">
        <f>T16/S16</f>
        <v>0.504333320788853</v>
      </c>
      <c r="V16" s="6"/>
      <c r="W16" s="6"/>
    </row>
    <row r="17" spans="1:23" ht="12.75">
      <c r="A17" s="20">
        <v>5</v>
      </c>
      <c r="B17" s="20" t="s">
        <v>35</v>
      </c>
      <c r="C17" s="42">
        <v>18387</v>
      </c>
      <c r="D17" s="42">
        <v>31694</v>
      </c>
      <c r="E17" s="42">
        <v>11041</v>
      </c>
      <c r="F17" s="42">
        <v>36533</v>
      </c>
      <c r="G17" s="42">
        <f t="shared" si="7"/>
        <v>97655</v>
      </c>
      <c r="H17" s="43">
        <f t="shared" si="0"/>
        <v>0.06305375016626226</v>
      </c>
      <c r="I17" s="42">
        <f t="shared" si="1"/>
        <v>49135.01313956086</v>
      </c>
      <c r="J17" s="42"/>
      <c r="K17" s="42">
        <v>19291</v>
      </c>
      <c r="L17" s="42">
        <v>32699</v>
      </c>
      <c r="M17" s="42">
        <v>11520</v>
      </c>
      <c r="N17" s="42">
        <f t="shared" si="6"/>
        <v>37953</v>
      </c>
      <c r="O17" s="42">
        <f t="shared" si="8"/>
        <v>101463</v>
      </c>
      <c r="P17" s="43">
        <f t="shared" si="2"/>
        <v>0.06310727920258045</v>
      </c>
      <c r="Q17" s="42">
        <f t="shared" si="3"/>
        <v>55943.84572573714</v>
      </c>
      <c r="R17" s="42"/>
      <c r="S17" s="42">
        <f t="shared" si="4"/>
        <v>52539.429432649005</v>
      </c>
      <c r="T17" s="42">
        <v>37953</v>
      </c>
      <c r="U17" s="22">
        <f t="shared" si="5"/>
        <v>0.7223717579318683</v>
      </c>
      <c r="V17" s="6"/>
      <c r="W17" s="6"/>
    </row>
    <row r="18" spans="1:23" ht="12.75">
      <c r="A18" s="20">
        <v>6</v>
      </c>
      <c r="B18" s="20" t="s">
        <v>47</v>
      </c>
      <c r="C18" s="42">
        <v>2046</v>
      </c>
      <c r="D18" s="42">
        <v>3740</v>
      </c>
      <c r="E18" s="42">
        <v>78</v>
      </c>
      <c r="F18" s="42">
        <v>4756</v>
      </c>
      <c r="G18" s="42">
        <f t="shared" si="7"/>
        <v>10620</v>
      </c>
      <c r="H18" s="43">
        <f t="shared" si="0"/>
        <v>0.006857107437056015</v>
      </c>
      <c r="I18" s="42">
        <f t="shared" si="1"/>
        <v>5343.442112970522</v>
      </c>
      <c r="J18" s="42"/>
      <c r="K18" s="42">
        <v>1738</v>
      </c>
      <c r="L18" s="42">
        <v>3270</v>
      </c>
      <c r="M18" s="42">
        <v>78</v>
      </c>
      <c r="N18" s="42">
        <f t="shared" si="6"/>
        <v>5169</v>
      </c>
      <c r="O18" s="42">
        <f t="shared" si="8"/>
        <v>10255</v>
      </c>
      <c r="P18" s="43">
        <f t="shared" si="2"/>
        <v>0.0063783364203942585</v>
      </c>
      <c r="Q18" s="42">
        <f t="shared" si="3"/>
        <v>5654.3186966424655</v>
      </c>
      <c r="R18" s="42"/>
      <c r="S18" s="42">
        <f t="shared" si="4"/>
        <v>5498.880404806494</v>
      </c>
      <c r="T18" s="42">
        <v>5169</v>
      </c>
      <c r="U18" s="22">
        <f t="shared" si="5"/>
        <v>0.9400095327554041</v>
      </c>
      <c r="V18" s="6"/>
      <c r="W18" s="6"/>
    </row>
    <row r="19" spans="1:23" ht="12.75">
      <c r="A19" s="20">
        <v>8</v>
      </c>
      <c r="B19" s="20" t="s">
        <v>48</v>
      </c>
      <c r="C19" s="42">
        <v>1213</v>
      </c>
      <c r="D19" s="42">
        <v>2453</v>
      </c>
      <c r="E19" s="42">
        <v>305</v>
      </c>
      <c r="F19" s="42">
        <v>2789</v>
      </c>
      <c r="G19" s="42">
        <f t="shared" si="7"/>
        <v>6760</v>
      </c>
      <c r="H19" s="43">
        <f t="shared" si="0"/>
        <v>0.004364787784792718</v>
      </c>
      <c r="I19" s="42">
        <f t="shared" si="1"/>
        <v>3401.2870700264343</v>
      </c>
      <c r="J19" s="42"/>
      <c r="K19" s="42">
        <v>1366</v>
      </c>
      <c r="L19" s="42">
        <v>2662</v>
      </c>
      <c r="M19" s="42">
        <v>321</v>
      </c>
      <c r="N19" s="42">
        <f t="shared" si="6"/>
        <v>3026</v>
      </c>
      <c r="O19" s="42">
        <f t="shared" si="8"/>
        <v>7375</v>
      </c>
      <c r="P19" s="43">
        <f t="shared" si="2"/>
        <v>0.004587053252111912</v>
      </c>
      <c r="Q19" s="42">
        <f t="shared" si="3"/>
        <v>4066.3676633581845</v>
      </c>
      <c r="R19" s="42"/>
      <c r="S19" s="42">
        <f t="shared" si="4"/>
        <v>3733.8273666923096</v>
      </c>
      <c r="T19" s="42">
        <v>3026</v>
      </c>
      <c r="U19" s="22">
        <f t="shared" si="5"/>
        <v>0.810428469991275</v>
      </c>
      <c r="V19" s="6"/>
      <c r="W19" s="6"/>
    </row>
    <row r="20" spans="1:23" ht="12.75">
      <c r="A20" s="20">
        <v>9</v>
      </c>
      <c r="B20" s="20" t="s">
        <v>49</v>
      </c>
      <c r="C20" s="42">
        <v>6236</v>
      </c>
      <c r="D20" s="42">
        <v>3150</v>
      </c>
      <c r="E20" s="42">
        <v>423</v>
      </c>
      <c r="F20" s="42">
        <v>13821</v>
      </c>
      <c r="G20" s="42">
        <f t="shared" si="7"/>
        <v>23630</v>
      </c>
      <c r="H20" s="43">
        <f t="shared" si="0"/>
        <v>0.015257386886782829</v>
      </c>
      <c r="I20" s="42">
        <f t="shared" si="1"/>
        <v>11889.41027584684</v>
      </c>
      <c r="J20" s="42"/>
      <c r="K20" s="42">
        <v>6885</v>
      </c>
      <c r="L20" s="42">
        <v>3246</v>
      </c>
      <c r="M20" s="42">
        <v>441</v>
      </c>
      <c r="N20" s="42">
        <f t="shared" si="6"/>
        <v>14935</v>
      </c>
      <c r="O20" s="42">
        <f t="shared" si="8"/>
        <v>25507</v>
      </c>
      <c r="P20" s="43">
        <f t="shared" si="2"/>
        <v>0.01586467353242285</v>
      </c>
      <c r="Q20" s="42">
        <f t="shared" si="3"/>
        <v>14063.842710410468</v>
      </c>
      <c r="R20" s="42"/>
      <c r="S20" s="42">
        <f t="shared" si="4"/>
        <v>12976.626493128653</v>
      </c>
      <c r="T20" s="42">
        <v>14935</v>
      </c>
      <c r="U20" s="22">
        <f t="shared" si="5"/>
        <v>1.1509154561787178</v>
      </c>
      <c r="V20" s="6"/>
      <c r="W20" s="6"/>
    </row>
    <row r="21" spans="1:23" ht="12.75">
      <c r="A21" s="20">
        <v>10</v>
      </c>
      <c r="B21" s="20" t="s">
        <v>50</v>
      </c>
      <c r="C21" s="42">
        <v>2856</v>
      </c>
      <c r="D21" s="42">
        <v>1846</v>
      </c>
      <c r="E21" s="42">
        <v>106</v>
      </c>
      <c r="F21" s="42">
        <v>716</v>
      </c>
      <c r="G21" s="42">
        <f t="shared" si="7"/>
        <v>5524</v>
      </c>
      <c r="H21" s="43">
        <f t="shared" si="0"/>
        <v>0.003566728953135351</v>
      </c>
      <c r="I21" s="42">
        <f t="shared" si="1"/>
        <v>2779.394937104441</v>
      </c>
      <c r="J21" s="42"/>
      <c r="K21" s="42">
        <v>2726</v>
      </c>
      <c r="L21" s="42">
        <v>1211</v>
      </c>
      <c r="M21" s="42">
        <v>43</v>
      </c>
      <c r="N21" s="42">
        <f t="shared" si="6"/>
        <v>533</v>
      </c>
      <c r="O21" s="42">
        <f t="shared" si="8"/>
        <v>4513</v>
      </c>
      <c r="P21" s="43">
        <f t="shared" si="2"/>
        <v>0.00280696560363133</v>
      </c>
      <c r="Q21" s="42">
        <f t="shared" si="3"/>
        <v>2488.3413240319305</v>
      </c>
      <c r="R21" s="42"/>
      <c r="S21" s="42">
        <f t="shared" si="4"/>
        <v>2633.8681305681857</v>
      </c>
      <c r="T21" s="42">
        <v>533</v>
      </c>
      <c r="U21" s="22">
        <f t="shared" si="5"/>
        <v>0.20236396568761386</v>
      </c>
      <c r="V21" s="6"/>
      <c r="W21" s="6"/>
    </row>
    <row r="22" spans="1:23" ht="12.75">
      <c r="A22" s="20">
        <v>11.1</v>
      </c>
      <c r="B22" s="20" t="s">
        <v>51</v>
      </c>
      <c r="C22" s="42">
        <v>1355</v>
      </c>
      <c r="D22" s="42">
        <v>7622</v>
      </c>
      <c r="E22" s="42">
        <v>2643</v>
      </c>
      <c r="F22" s="42">
        <v>2250</v>
      </c>
      <c r="G22" s="42">
        <f t="shared" si="7"/>
        <v>13870</v>
      </c>
      <c r="H22" s="43">
        <f t="shared" si="0"/>
        <v>0.008955563102821746</v>
      </c>
      <c r="I22" s="42">
        <f t="shared" si="1"/>
        <v>6978.676281252462</v>
      </c>
      <c r="J22" s="42"/>
      <c r="K22" s="42">
        <v>1393</v>
      </c>
      <c r="L22" s="42">
        <v>7587</v>
      </c>
      <c r="M22" s="42">
        <v>2598</v>
      </c>
      <c r="N22" s="42">
        <f t="shared" si="6"/>
        <v>2223</v>
      </c>
      <c r="O22" s="42">
        <f t="shared" si="8"/>
        <v>13801</v>
      </c>
      <c r="P22" s="43">
        <f t="shared" si="2"/>
        <v>0.008583853821341898</v>
      </c>
      <c r="Q22" s="42">
        <f t="shared" si="3"/>
        <v>7609.483406373736</v>
      </c>
      <c r="R22" s="42"/>
      <c r="S22" s="42">
        <f t="shared" si="4"/>
        <v>7294.079843813099</v>
      </c>
      <c r="T22" s="42">
        <v>2223</v>
      </c>
      <c r="U22" s="22">
        <f t="shared" si="5"/>
        <v>0.30476770855278856</v>
      </c>
      <c r="V22" s="6"/>
      <c r="W22" s="6"/>
    </row>
    <row r="23" spans="1:23" ht="12.75">
      <c r="A23" s="20">
        <v>11.2</v>
      </c>
      <c r="B23" s="20" t="s">
        <v>52</v>
      </c>
      <c r="C23" s="42">
        <v>2813</v>
      </c>
      <c r="D23" s="42">
        <v>12496</v>
      </c>
      <c r="E23" s="42">
        <v>4456</v>
      </c>
      <c r="F23" s="42">
        <v>6189</v>
      </c>
      <c r="G23" s="42">
        <f t="shared" si="7"/>
        <v>25954</v>
      </c>
      <c r="H23" s="43">
        <f t="shared" si="0"/>
        <v>0.016757944107471924</v>
      </c>
      <c r="I23" s="42">
        <f t="shared" si="1"/>
        <v>13058.728493412142</v>
      </c>
      <c r="J23" s="42"/>
      <c r="K23" s="42">
        <v>2911</v>
      </c>
      <c r="L23" s="42">
        <v>12933</v>
      </c>
      <c r="M23" s="42">
        <v>4676</v>
      </c>
      <c r="N23" s="42">
        <f t="shared" si="6"/>
        <v>6357</v>
      </c>
      <c r="O23" s="42">
        <f t="shared" si="8"/>
        <v>26877</v>
      </c>
      <c r="P23" s="43">
        <f t="shared" si="2"/>
        <v>0.01671677698400161</v>
      </c>
      <c r="Q23" s="42">
        <f t="shared" si="3"/>
        <v>14819.222194993617</v>
      </c>
      <c r="R23" s="42"/>
      <c r="S23" s="42">
        <f t="shared" si="4"/>
        <v>13938.97534420288</v>
      </c>
      <c r="T23" s="42">
        <v>6357</v>
      </c>
      <c r="U23" s="22">
        <f t="shared" si="5"/>
        <v>0.4560593474787823</v>
      </c>
      <c r="V23" s="6"/>
      <c r="W23" s="6"/>
    </row>
    <row r="24" spans="1:23" ht="12.75">
      <c r="A24" s="20">
        <v>11</v>
      </c>
      <c r="B24" s="20" t="s">
        <v>117</v>
      </c>
      <c r="C24" s="42">
        <f>C22+C23</f>
        <v>4168</v>
      </c>
      <c r="D24" s="42">
        <f>D22+D23</f>
        <v>20118</v>
      </c>
      <c r="E24" s="42">
        <f>E22+E23</f>
        <v>7099</v>
      </c>
      <c r="F24" s="42">
        <f>F22+F23</f>
        <v>8439</v>
      </c>
      <c r="G24" s="42">
        <f t="shared" si="7"/>
        <v>39824</v>
      </c>
      <c r="H24" s="43">
        <f t="shared" si="0"/>
        <v>0.025713507210293668</v>
      </c>
      <c r="I24" s="42">
        <f t="shared" si="1"/>
        <v>20037.404774664603</v>
      </c>
      <c r="J24" s="42"/>
      <c r="K24" s="42">
        <f>K22+K23</f>
        <v>4304</v>
      </c>
      <c r="L24" s="42">
        <f>L22+L23</f>
        <v>20520</v>
      </c>
      <c r="M24" s="42">
        <f>M22+M23</f>
        <v>7274</v>
      </c>
      <c r="N24" s="42">
        <f t="shared" si="6"/>
        <v>8580</v>
      </c>
      <c r="O24" s="42">
        <f t="shared" si="8"/>
        <v>40678</v>
      </c>
      <c r="P24" s="43">
        <f t="shared" si="2"/>
        <v>0.025300630805343505</v>
      </c>
      <c r="Q24" s="42">
        <f t="shared" si="3"/>
        <v>22428.705601367354</v>
      </c>
      <c r="R24" s="42"/>
      <c r="S24" s="42">
        <f>(I24+Q24)/2</f>
        <v>21233.055188015976</v>
      </c>
      <c r="T24" s="42">
        <f>T22+T23</f>
        <v>8580</v>
      </c>
      <c r="U24" s="22">
        <f>T24/S24</f>
        <v>0.40408692597580526</v>
      </c>
      <c r="V24" s="6"/>
      <c r="W24" s="6"/>
    </row>
    <row r="25" spans="1:23" ht="12.75">
      <c r="A25" s="20">
        <v>12</v>
      </c>
      <c r="B25" s="20" t="s">
        <v>53</v>
      </c>
      <c r="C25" s="42">
        <v>1423</v>
      </c>
      <c r="D25" s="42">
        <v>270</v>
      </c>
      <c r="E25" s="42">
        <v>35</v>
      </c>
      <c r="F25" s="42">
        <v>2026</v>
      </c>
      <c r="G25" s="42">
        <f t="shared" si="7"/>
        <v>3754</v>
      </c>
      <c r="H25" s="43">
        <f t="shared" si="0"/>
        <v>0.002423877713626015</v>
      </c>
      <c r="I25" s="42">
        <f t="shared" si="1"/>
        <v>1888.821251609354</v>
      </c>
      <c r="J25" s="42"/>
      <c r="K25" s="42">
        <v>1547</v>
      </c>
      <c r="L25" s="42">
        <v>166</v>
      </c>
      <c r="M25" s="42">
        <v>14</v>
      </c>
      <c r="N25" s="42">
        <f t="shared" si="6"/>
        <v>2299</v>
      </c>
      <c r="O25" s="42">
        <f t="shared" si="8"/>
        <v>4026</v>
      </c>
      <c r="P25" s="43">
        <f t="shared" si="2"/>
        <v>0.0025040645956613634</v>
      </c>
      <c r="Q25" s="42">
        <f t="shared" si="3"/>
        <v>2219.823215278651</v>
      </c>
      <c r="R25" s="42"/>
      <c r="S25" s="42">
        <f t="shared" si="4"/>
        <v>2054.3222334440024</v>
      </c>
      <c r="T25" s="42">
        <v>2299</v>
      </c>
      <c r="U25" s="23">
        <v>1</v>
      </c>
      <c r="V25" s="6"/>
      <c r="W25" s="6"/>
    </row>
    <row r="26" spans="1:23" ht="12.75">
      <c r="A26" s="20">
        <v>13</v>
      </c>
      <c r="B26" s="20" t="s">
        <v>54</v>
      </c>
      <c r="C26" s="42">
        <v>3929</v>
      </c>
      <c r="D26" s="42">
        <v>2123</v>
      </c>
      <c r="E26" s="42">
        <v>223</v>
      </c>
      <c r="F26" s="42">
        <v>5706</v>
      </c>
      <c r="G26" s="42">
        <f t="shared" si="7"/>
        <v>11981</v>
      </c>
      <c r="H26" s="43">
        <f t="shared" si="0"/>
        <v>0.007735876102012064</v>
      </c>
      <c r="I26" s="42">
        <f t="shared" si="1"/>
        <v>6028.227867749512</v>
      </c>
      <c r="J26" s="42"/>
      <c r="K26" s="42">
        <v>4165</v>
      </c>
      <c r="L26" s="42">
        <v>2278</v>
      </c>
      <c r="M26" s="42">
        <v>244</v>
      </c>
      <c r="N26" s="42">
        <f t="shared" si="6"/>
        <v>5839</v>
      </c>
      <c r="O26" s="42">
        <f t="shared" si="8"/>
        <v>12526</v>
      </c>
      <c r="P26" s="43">
        <f t="shared" si="2"/>
        <v>0.007790837835383567</v>
      </c>
      <c r="Q26" s="42">
        <f t="shared" si="3"/>
        <v>6906.484251013508</v>
      </c>
      <c r="R26" s="42"/>
      <c r="S26" s="42">
        <f t="shared" si="4"/>
        <v>6467.35605938151</v>
      </c>
      <c r="T26" s="42">
        <v>5839</v>
      </c>
      <c r="U26" s="22">
        <f t="shared" si="5"/>
        <v>0.9028418949548911</v>
      </c>
      <c r="V26" s="6"/>
      <c r="W26" s="6"/>
    </row>
    <row r="27" spans="1:23" ht="12.75">
      <c r="A27" s="20">
        <v>14</v>
      </c>
      <c r="B27" s="20" t="s">
        <v>55</v>
      </c>
      <c r="C27" s="42">
        <v>62</v>
      </c>
      <c r="D27" s="42">
        <v>16</v>
      </c>
      <c r="E27" s="42">
        <v>1</v>
      </c>
      <c r="F27" s="42">
        <v>52</v>
      </c>
      <c r="G27" s="42">
        <f t="shared" si="7"/>
        <v>131</v>
      </c>
      <c r="H27" s="43">
        <f t="shared" si="0"/>
        <v>8.458390529701864E-05</v>
      </c>
      <c r="I27" s="42">
        <f t="shared" si="1"/>
        <v>65.91251570613356</v>
      </c>
      <c r="J27" s="42"/>
      <c r="K27" s="42">
        <v>78</v>
      </c>
      <c r="L27" s="42">
        <v>23</v>
      </c>
      <c r="M27" s="42">
        <v>1</v>
      </c>
      <c r="N27" s="42">
        <f t="shared" si="6"/>
        <v>51</v>
      </c>
      <c r="O27" s="42">
        <f t="shared" si="8"/>
        <v>153</v>
      </c>
      <c r="P27" s="43">
        <f t="shared" si="2"/>
        <v>9.516191831499966E-05</v>
      </c>
      <c r="Q27" s="42">
        <f t="shared" si="3"/>
        <v>84.35989864322742</v>
      </c>
      <c r="R27" s="42"/>
      <c r="S27" s="42">
        <f t="shared" si="4"/>
        <v>75.1362071746805</v>
      </c>
      <c r="T27" s="42">
        <v>51</v>
      </c>
      <c r="U27" s="22">
        <f t="shared" si="5"/>
        <v>0.6787672936621967</v>
      </c>
      <c r="V27" s="6"/>
      <c r="W27" s="6"/>
    </row>
    <row r="28" spans="1:23" ht="12.75">
      <c r="A28" s="20">
        <v>15</v>
      </c>
      <c r="B28" s="20" t="s">
        <v>56</v>
      </c>
      <c r="C28" s="42">
        <v>12016</v>
      </c>
      <c r="D28" s="42">
        <v>4178</v>
      </c>
      <c r="E28" s="42">
        <v>220</v>
      </c>
      <c r="F28" s="42">
        <v>2136</v>
      </c>
      <c r="G28" s="42">
        <f t="shared" si="7"/>
        <v>18550</v>
      </c>
      <c r="H28" s="43">
        <f t="shared" si="0"/>
        <v>0.011977339261524396</v>
      </c>
      <c r="I28" s="42">
        <f t="shared" si="1"/>
        <v>9333.413483578455</v>
      </c>
      <c r="J28" s="42"/>
      <c r="K28" s="42">
        <v>12429</v>
      </c>
      <c r="L28" s="42">
        <v>4394</v>
      </c>
      <c r="M28" s="42">
        <v>237</v>
      </c>
      <c r="N28" s="42">
        <f t="shared" si="6"/>
        <v>2648</v>
      </c>
      <c r="O28" s="42">
        <f t="shared" si="8"/>
        <v>19708</v>
      </c>
      <c r="P28" s="43">
        <f t="shared" si="2"/>
        <v>0.012257850236287669</v>
      </c>
      <c r="Q28" s="42">
        <f t="shared" si="3"/>
        <v>10866.437140266184</v>
      </c>
      <c r="R28" s="42"/>
      <c r="S28" s="42">
        <f t="shared" si="4"/>
        <v>10099.92531192232</v>
      </c>
      <c r="T28" s="42">
        <v>2648</v>
      </c>
      <c r="U28" s="22">
        <f t="shared" si="5"/>
        <v>0.26218015660711913</v>
      </c>
      <c r="V28" s="6"/>
      <c r="W28" s="6"/>
    </row>
    <row r="29" spans="1:23" ht="12.75">
      <c r="A29" s="20">
        <v>16</v>
      </c>
      <c r="B29" s="20" t="s">
        <v>57</v>
      </c>
      <c r="C29" s="42">
        <v>16289</v>
      </c>
      <c r="D29" s="42">
        <v>134064</v>
      </c>
      <c r="E29" s="42">
        <v>21896</v>
      </c>
      <c r="F29" s="42">
        <v>50575</v>
      </c>
      <c r="G29" s="42">
        <f t="shared" si="7"/>
        <v>222824</v>
      </c>
      <c r="H29" s="43">
        <f t="shared" si="0"/>
        <v>0.143872703159564</v>
      </c>
      <c r="I29" s="42">
        <f t="shared" si="1"/>
        <v>112113.6671733092</v>
      </c>
      <c r="J29" s="42"/>
      <c r="K29" s="42">
        <v>16018</v>
      </c>
      <c r="L29" s="42">
        <v>133112</v>
      </c>
      <c r="M29" s="42">
        <v>22512</v>
      </c>
      <c r="N29" s="42">
        <f t="shared" si="6"/>
        <v>49502</v>
      </c>
      <c r="O29" s="42">
        <f t="shared" si="8"/>
        <v>221144</v>
      </c>
      <c r="P29" s="43">
        <f t="shared" si="2"/>
        <v>0.1375456683911914</v>
      </c>
      <c r="Q29" s="42">
        <f t="shared" si="3"/>
        <v>121932.58448077047</v>
      </c>
      <c r="R29" s="42"/>
      <c r="S29" s="42">
        <f t="shared" si="4"/>
        <v>117023.12582703982</v>
      </c>
      <c r="T29" s="42">
        <v>49502</v>
      </c>
      <c r="U29" s="22">
        <f t="shared" si="5"/>
        <v>0.42301040627784936</v>
      </c>
      <c r="V29" s="6"/>
      <c r="W29" s="6"/>
    </row>
    <row r="30" spans="1:23" ht="12.75">
      <c r="A30" s="20">
        <v>17.1</v>
      </c>
      <c r="B30" s="20" t="s">
        <v>58</v>
      </c>
      <c r="C30" s="42">
        <v>21128</v>
      </c>
      <c r="D30" s="42">
        <v>70557</v>
      </c>
      <c r="E30" s="42">
        <v>16748</v>
      </c>
      <c r="F30" s="42">
        <v>34654</v>
      </c>
      <c r="G30" s="42">
        <f t="shared" si="7"/>
        <v>143087</v>
      </c>
      <c r="H30" s="43">
        <f t="shared" si="0"/>
        <v>0.092388223337668</v>
      </c>
      <c r="I30" s="42">
        <f t="shared" si="1"/>
        <v>71994.07736521782</v>
      </c>
      <c r="J30" s="42"/>
      <c r="K30" s="42">
        <v>22867</v>
      </c>
      <c r="L30" s="42">
        <v>75832</v>
      </c>
      <c r="M30" s="42">
        <v>18017</v>
      </c>
      <c r="N30" s="42">
        <f t="shared" si="6"/>
        <v>36924</v>
      </c>
      <c r="O30" s="42">
        <f t="shared" si="8"/>
        <v>153640</v>
      </c>
      <c r="P30" s="43">
        <f t="shared" si="2"/>
        <v>0.09555998124128463</v>
      </c>
      <c r="Q30" s="42">
        <f t="shared" si="3"/>
        <v>84712.77665062393</v>
      </c>
      <c r="R30" s="42"/>
      <c r="S30" s="42">
        <f t="shared" si="4"/>
        <v>78353.42700792087</v>
      </c>
      <c r="T30" s="42">
        <v>36924</v>
      </c>
      <c r="U30" s="22">
        <f t="shared" si="5"/>
        <v>0.4712493302464906</v>
      </c>
      <c r="V30" s="6"/>
      <c r="W30" s="6"/>
    </row>
    <row r="31" spans="1:23" ht="12.75">
      <c r="A31" s="20">
        <v>17.2</v>
      </c>
      <c r="B31" s="20" t="s">
        <v>59</v>
      </c>
      <c r="C31" s="42">
        <v>12187</v>
      </c>
      <c r="D31" s="42">
        <v>32705</v>
      </c>
      <c r="E31" s="42">
        <v>7732</v>
      </c>
      <c r="F31" s="42">
        <v>19454</v>
      </c>
      <c r="G31" s="42">
        <f t="shared" si="7"/>
        <v>72078</v>
      </c>
      <c r="H31" s="43">
        <f t="shared" si="0"/>
        <v>0.04653922691601916</v>
      </c>
      <c r="I31" s="42">
        <f t="shared" si="1"/>
        <v>36265.97180966943</v>
      </c>
      <c r="J31" s="42"/>
      <c r="K31" s="42">
        <v>13087</v>
      </c>
      <c r="L31" s="42">
        <v>34883</v>
      </c>
      <c r="M31" s="42">
        <v>8665</v>
      </c>
      <c r="N31" s="42">
        <f t="shared" si="6"/>
        <v>20983</v>
      </c>
      <c r="O31" s="42">
        <f t="shared" si="8"/>
        <v>77618</v>
      </c>
      <c r="P31" s="43">
        <f t="shared" si="2"/>
        <v>0.04827632533185388</v>
      </c>
      <c r="Q31" s="42">
        <f t="shared" si="3"/>
        <v>42796.38309078448</v>
      </c>
      <c r="R31" s="42"/>
      <c r="S31" s="42">
        <f t="shared" si="4"/>
        <v>39531.177450226955</v>
      </c>
      <c r="T31" s="42">
        <v>20983</v>
      </c>
      <c r="U31" s="22">
        <f t="shared" si="5"/>
        <v>0.5307962310614033</v>
      </c>
      <c r="V31" s="6"/>
      <c r="W31" s="6"/>
    </row>
    <row r="32" spans="1:23" ht="12.75">
      <c r="A32" s="20">
        <v>17.3</v>
      </c>
      <c r="B32" s="20" t="s">
        <v>127</v>
      </c>
      <c r="C32" s="42">
        <v>503</v>
      </c>
      <c r="D32" s="42">
        <v>9179</v>
      </c>
      <c r="E32" s="42">
        <v>525</v>
      </c>
      <c r="F32" s="42">
        <v>1034</v>
      </c>
      <c r="G32" s="42">
        <f>+C32+D32+E32+F32</f>
        <v>11241</v>
      </c>
      <c r="H32" s="43">
        <f t="shared" si="0"/>
        <v>0.007258073888883867</v>
      </c>
      <c r="I32" s="42">
        <f t="shared" si="1"/>
        <v>5655.897626356086</v>
      </c>
      <c r="J32" s="42"/>
      <c r="K32" s="42">
        <v>472</v>
      </c>
      <c r="L32" s="42">
        <v>9411</v>
      </c>
      <c r="M32" s="42">
        <v>568</v>
      </c>
      <c r="N32" s="42">
        <f>T32</f>
        <v>1126</v>
      </c>
      <c r="O32" s="42">
        <f>+K32+L32+M32+N32</f>
        <v>11577</v>
      </c>
      <c r="P32" s="43">
        <f t="shared" si="2"/>
        <v>0.007200585152501641</v>
      </c>
      <c r="Q32" s="42">
        <f t="shared" si="3"/>
        <v>6383.232330670875</v>
      </c>
      <c r="R32" s="42"/>
      <c r="S32" s="42">
        <f>(I32+Q32)/2</f>
        <v>6019.564978513481</v>
      </c>
      <c r="T32" s="42">
        <v>1126</v>
      </c>
      <c r="U32" s="22">
        <f>T32/S32</f>
        <v>0.1870567065924527</v>
      </c>
      <c r="V32" s="6"/>
      <c r="W32" s="6"/>
    </row>
    <row r="33" spans="1:23" ht="12.75">
      <c r="A33" s="20">
        <v>17</v>
      </c>
      <c r="B33" s="20" t="s">
        <v>118</v>
      </c>
      <c r="C33" s="42">
        <f>C30+C31+C32</f>
        <v>33818</v>
      </c>
      <c r="D33" s="42">
        <f>D30+D31+D32</f>
        <v>112441</v>
      </c>
      <c r="E33" s="42">
        <f>E30+E31+E32</f>
        <v>25005</v>
      </c>
      <c r="F33" s="42">
        <f>F30+F31+F32</f>
        <v>55142</v>
      </c>
      <c r="G33" s="42">
        <f t="shared" si="7"/>
        <v>226406</v>
      </c>
      <c r="H33" s="43">
        <f t="shared" si="0"/>
        <v>0.14618552414257102</v>
      </c>
      <c r="I33" s="42">
        <f t="shared" si="1"/>
        <v>113915.94680124332</v>
      </c>
      <c r="J33" s="42"/>
      <c r="K33" s="42">
        <f>K30+K31+K32</f>
        <v>36426</v>
      </c>
      <c r="L33" s="42">
        <f>L30+L31+L32</f>
        <v>120126</v>
      </c>
      <c r="M33" s="42">
        <f>M30+M31+M32</f>
        <v>27250</v>
      </c>
      <c r="N33" s="42">
        <f t="shared" si="6"/>
        <v>59033</v>
      </c>
      <c r="O33" s="42">
        <f t="shared" si="8"/>
        <v>242835</v>
      </c>
      <c r="P33" s="43">
        <f t="shared" si="2"/>
        <v>0.15103689172564014</v>
      </c>
      <c r="Q33" s="42">
        <f t="shared" si="3"/>
        <v>133892.39207207927</v>
      </c>
      <c r="R33" s="42"/>
      <c r="S33" s="42">
        <f t="shared" si="4"/>
        <v>123904.1694366613</v>
      </c>
      <c r="T33" s="42">
        <f>T30+T31+T32</f>
        <v>59033</v>
      </c>
      <c r="U33" s="22">
        <f t="shared" si="5"/>
        <v>0.47644078700819786</v>
      </c>
      <c r="V33" s="6"/>
      <c r="W33" s="6"/>
    </row>
    <row r="34" spans="1:23" ht="12.75">
      <c r="A34" s="20">
        <v>18.1</v>
      </c>
      <c r="B34" s="20" t="s">
        <v>60</v>
      </c>
      <c r="C34" s="42">
        <v>1263</v>
      </c>
      <c r="D34" s="42">
        <v>8539</v>
      </c>
      <c r="E34" s="42">
        <v>4976</v>
      </c>
      <c r="F34" s="42">
        <v>2301</v>
      </c>
      <c r="G34" s="42">
        <f t="shared" si="7"/>
        <v>17079</v>
      </c>
      <c r="H34" s="43">
        <f t="shared" si="0"/>
        <v>0.011027545943265507</v>
      </c>
      <c r="I34" s="42">
        <f t="shared" si="1"/>
        <v>8593.281341565305</v>
      </c>
      <c r="J34" s="42"/>
      <c r="K34" s="42">
        <v>1362</v>
      </c>
      <c r="L34" s="42">
        <v>8359</v>
      </c>
      <c r="M34" s="42">
        <v>4753</v>
      </c>
      <c r="N34" s="42">
        <f t="shared" si="6"/>
        <v>2437</v>
      </c>
      <c r="O34" s="42">
        <f t="shared" si="8"/>
        <v>16911</v>
      </c>
      <c r="P34" s="43">
        <f t="shared" si="2"/>
        <v>0.010518190853757903</v>
      </c>
      <c r="Q34" s="42">
        <f t="shared" si="3"/>
        <v>9324.249973566137</v>
      </c>
      <c r="R34" s="42"/>
      <c r="S34" s="42">
        <f t="shared" si="4"/>
        <v>8958.76565756572</v>
      </c>
      <c r="T34" s="42">
        <v>2437</v>
      </c>
      <c r="U34" s="22">
        <f t="shared" si="5"/>
        <v>0.27202408156998076</v>
      </c>
      <c r="V34" s="6"/>
      <c r="W34" s="6"/>
    </row>
    <row r="35" spans="1:23" ht="12.75">
      <c r="A35" s="20">
        <v>18.2</v>
      </c>
      <c r="B35" s="20" t="s">
        <v>61</v>
      </c>
      <c r="C35" s="42">
        <v>231</v>
      </c>
      <c r="D35" s="42">
        <v>969</v>
      </c>
      <c r="E35" s="42">
        <v>345</v>
      </c>
      <c r="F35" s="42">
        <v>396</v>
      </c>
      <c r="G35" s="42">
        <f t="shared" si="7"/>
        <v>1941</v>
      </c>
      <c r="H35" s="43">
        <f t="shared" si="0"/>
        <v>0.0012532622914619327</v>
      </c>
      <c r="I35" s="42">
        <f t="shared" si="1"/>
        <v>976.6121601954599</v>
      </c>
      <c r="J35" s="42"/>
      <c r="K35" s="42">
        <v>249</v>
      </c>
      <c r="L35" s="42">
        <v>1008</v>
      </c>
      <c r="M35" s="42">
        <v>330</v>
      </c>
      <c r="N35" s="42">
        <f t="shared" si="6"/>
        <v>460</v>
      </c>
      <c r="O35" s="42">
        <f t="shared" si="8"/>
        <v>2047</v>
      </c>
      <c r="P35" s="43">
        <f t="shared" si="2"/>
        <v>0.0012731793907895706</v>
      </c>
      <c r="Q35" s="42">
        <f t="shared" si="3"/>
        <v>1128.6582517822649</v>
      </c>
      <c r="R35" s="42"/>
      <c r="S35" s="42">
        <f t="shared" si="4"/>
        <v>1052.6352059888623</v>
      </c>
      <c r="T35" s="42">
        <v>460</v>
      </c>
      <c r="U35" s="22">
        <f t="shared" si="5"/>
        <v>0.43699849423891224</v>
      </c>
      <c r="V35" s="6"/>
      <c r="W35" s="6"/>
    </row>
    <row r="36" spans="1:23" ht="12.75">
      <c r="A36" s="20">
        <v>18</v>
      </c>
      <c r="B36" s="20" t="s">
        <v>119</v>
      </c>
      <c r="C36" s="42">
        <f>C34+C35</f>
        <v>1494</v>
      </c>
      <c r="D36" s="42">
        <f>D34+D35</f>
        <v>9508</v>
      </c>
      <c r="E36" s="42">
        <f>E34+E35</f>
        <v>5321</v>
      </c>
      <c r="F36" s="42">
        <f>F34+F35</f>
        <v>2697</v>
      </c>
      <c r="G36" s="42">
        <f t="shared" si="7"/>
        <v>19020</v>
      </c>
      <c r="H36" s="43">
        <f t="shared" si="0"/>
        <v>0.01228080823472744</v>
      </c>
      <c r="I36" s="42">
        <f t="shared" si="1"/>
        <v>9569.893501760766</v>
      </c>
      <c r="J36" s="42"/>
      <c r="K36" s="42">
        <f>K34+K35</f>
        <v>1611</v>
      </c>
      <c r="L36" s="42">
        <f>L34+L35</f>
        <v>9367</v>
      </c>
      <c r="M36" s="42">
        <f>M34+M35</f>
        <v>5083</v>
      </c>
      <c r="N36" s="42">
        <f t="shared" si="6"/>
        <v>2897</v>
      </c>
      <c r="O36" s="42">
        <f t="shared" si="8"/>
        <v>18958</v>
      </c>
      <c r="P36" s="43">
        <f t="shared" si="2"/>
        <v>0.011791370244547475</v>
      </c>
      <c r="Q36" s="42">
        <f t="shared" si="3"/>
        <v>10452.908225348401</v>
      </c>
      <c r="R36" s="42"/>
      <c r="S36" s="42">
        <f>(I36+Q36)/2</f>
        <v>10011.400863554583</v>
      </c>
      <c r="T36" s="42">
        <f>T34+T35</f>
        <v>2897</v>
      </c>
      <c r="U36" s="22">
        <f>T36/S36</f>
        <v>0.2893700931051731</v>
      </c>
      <c r="V36" s="6"/>
      <c r="W36" s="6"/>
    </row>
    <row r="37" spans="1:23" ht="12.75">
      <c r="A37" s="20">
        <v>19.2</v>
      </c>
      <c r="B37" s="20" t="s">
        <v>62</v>
      </c>
      <c r="C37" s="42">
        <v>44639</v>
      </c>
      <c r="D37" s="42">
        <v>104224</v>
      </c>
      <c r="E37" s="42">
        <v>24139</v>
      </c>
      <c r="F37" s="42">
        <v>141758</v>
      </c>
      <c r="G37" s="42">
        <f t="shared" si="7"/>
        <v>314760</v>
      </c>
      <c r="H37" s="43">
        <f t="shared" si="0"/>
        <v>0.20323381703274496</v>
      </c>
      <c r="I37" s="42">
        <f t="shared" si="1"/>
        <v>158371.1713256687</v>
      </c>
      <c r="J37" s="42"/>
      <c r="K37" s="42">
        <v>45563</v>
      </c>
      <c r="L37" s="42">
        <v>108545</v>
      </c>
      <c r="M37" s="42">
        <v>25654</v>
      </c>
      <c r="N37" s="42">
        <f t="shared" si="6"/>
        <v>146315</v>
      </c>
      <c r="O37" s="42">
        <f t="shared" si="8"/>
        <v>326077</v>
      </c>
      <c r="P37" s="43">
        <f t="shared" si="2"/>
        <v>0.20281119502222317</v>
      </c>
      <c r="Q37" s="42">
        <f t="shared" si="3"/>
        <v>179789.69065286056</v>
      </c>
      <c r="R37" s="42"/>
      <c r="S37" s="42">
        <f t="shared" si="4"/>
        <v>169080.43098926463</v>
      </c>
      <c r="T37" s="42">
        <v>146315</v>
      </c>
      <c r="U37" s="22">
        <f t="shared" si="5"/>
        <v>0.8653573872738113</v>
      </c>
      <c r="V37" s="6"/>
      <c r="W37" s="6"/>
    </row>
    <row r="38" spans="1:23" ht="12.75">
      <c r="A38" s="20">
        <v>19.4</v>
      </c>
      <c r="B38" s="20" t="s">
        <v>63</v>
      </c>
      <c r="C38" s="42">
        <v>12319</v>
      </c>
      <c r="D38" s="42">
        <v>31222</v>
      </c>
      <c r="E38" s="42">
        <v>5358</v>
      </c>
      <c r="F38" s="42">
        <v>25494</v>
      </c>
      <c r="G38" s="42">
        <f t="shared" si="7"/>
        <v>74393</v>
      </c>
      <c r="H38" s="43">
        <f t="shared" si="0"/>
        <v>0.04803397302871075</v>
      </c>
      <c r="I38" s="42">
        <f t="shared" si="1"/>
        <v>37430.761686461025</v>
      </c>
      <c r="J38" s="42"/>
      <c r="K38" s="42">
        <v>13553</v>
      </c>
      <c r="L38" s="42">
        <v>35450</v>
      </c>
      <c r="M38" s="42">
        <v>5993</v>
      </c>
      <c r="N38" s="42">
        <f t="shared" si="6"/>
        <v>27996</v>
      </c>
      <c r="O38" s="42">
        <f t="shared" si="8"/>
        <v>82992</v>
      </c>
      <c r="P38" s="43">
        <f t="shared" si="2"/>
        <v>0.05161880996600295</v>
      </c>
      <c r="Q38" s="42">
        <f t="shared" si="3"/>
        <v>45759.45560914202</v>
      </c>
      <c r="R38" s="42"/>
      <c r="S38" s="42">
        <f t="shared" si="4"/>
        <v>41595.10864780152</v>
      </c>
      <c r="T38" s="42">
        <v>27996</v>
      </c>
      <c r="U38" s="22">
        <f t="shared" si="5"/>
        <v>0.6730599080062677</v>
      </c>
      <c r="V38" s="6"/>
      <c r="W38" s="6"/>
    </row>
    <row r="39" spans="1:23" ht="12.75">
      <c r="A39" s="20">
        <v>21.1</v>
      </c>
      <c r="B39" s="20" t="s">
        <v>98</v>
      </c>
      <c r="C39" s="42">
        <f>'Data Page'!I13*'Leverage Factors'!C41</f>
        <v>30406.61909582633</v>
      </c>
      <c r="D39" s="42">
        <f>'Data Page'!L13*'Leverage Factors'!D41</f>
        <v>3986.9426422879983</v>
      </c>
      <c r="E39" s="42">
        <f>'Data Page'!O13*'Leverage Factors'!E41</f>
        <v>1759.987360917104</v>
      </c>
      <c r="F39" s="42">
        <f>'Data Page'!F13*'Leverage Factors'!F41</f>
        <v>94023.45150739909</v>
      </c>
      <c r="G39" s="42">
        <f t="shared" si="7"/>
        <v>130177.00060643052</v>
      </c>
      <c r="H39" s="43">
        <f t="shared" si="0"/>
        <v>0.08405251214613937</v>
      </c>
      <c r="I39" s="42">
        <f t="shared" si="1"/>
        <v>65498.424404951984</v>
      </c>
      <c r="J39" s="42"/>
      <c r="K39" s="42">
        <f>'Data Page'!I31*'Leverage Factors'!K41</f>
        <v>31491.651482536246</v>
      </c>
      <c r="L39" s="42">
        <f>'Data Page'!L31*'Leverage Factors'!L41</f>
        <v>4282.653983444366</v>
      </c>
      <c r="M39" s="42">
        <f>'Data Page'!O31*'Leverage Factors'!M41</f>
        <v>1941.614410313042</v>
      </c>
      <c r="N39" s="42">
        <f t="shared" si="6"/>
        <v>98392.81938439766</v>
      </c>
      <c r="O39" s="42">
        <f t="shared" si="8"/>
        <v>136108.73926069133</v>
      </c>
      <c r="P39" s="43">
        <f t="shared" si="2"/>
        <v>0.0846560047547941</v>
      </c>
      <c r="Q39" s="42">
        <f t="shared" si="3"/>
        <v>75046.53234306791</v>
      </c>
      <c r="R39" s="42"/>
      <c r="S39" s="42">
        <f>(I39+Q39)/2</f>
        <v>70272.47837400995</v>
      </c>
      <c r="T39" s="42">
        <f>'Data Page'!F31*'Leverage Factors'!T41</f>
        <v>98392.81938439766</v>
      </c>
      <c r="U39" s="22">
        <f>T39/S39</f>
        <v>1.4001615093283508</v>
      </c>
      <c r="V39" s="6"/>
      <c r="W39" s="6"/>
    </row>
    <row r="40" spans="1:23" ht="12.75">
      <c r="A40" s="20">
        <v>21.2</v>
      </c>
      <c r="B40" s="20" t="s">
        <v>99</v>
      </c>
      <c r="C40" s="42">
        <f>'Data Page'!I14*'Leverage Factors'!C41</f>
        <v>4016.3809041736704</v>
      </c>
      <c r="D40" s="42">
        <f>'Data Page'!L14*'Leverage Factors'!D41</f>
        <v>1188.057357712002</v>
      </c>
      <c r="E40" s="42">
        <f>'Data Page'!O14*'Leverage Factors'!E41</f>
        <v>1168.0126390828957</v>
      </c>
      <c r="F40" s="42">
        <f>'Data Page'!F14*'Leverage Factors'!F41</f>
        <v>9054.548492600914</v>
      </c>
      <c r="G40" s="42">
        <f t="shared" si="7"/>
        <v>15426.999393569482</v>
      </c>
      <c r="H40" s="43">
        <f t="shared" si="0"/>
        <v>0.00996088439483088</v>
      </c>
      <c r="I40" s="42">
        <f t="shared" si="1"/>
        <v>7762.078929978332</v>
      </c>
      <c r="J40" s="42"/>
      <c r="K40" s="42">
        <f>'Data Page'!I32*'Leverage Factors'!K41</f>
        <v>4405.348517463754</v>
      </c>
      <c r="L40" s="42">
        <f>'Data Page'!L32*'Leverage Factors'!L41</f>
        <v>1294.3460165556342</v>
      </c>
      <c r="M40" s="42">
        <f>'Data Page'!O32*'Leverage Factors'!M41</f>
        <v>1248.3855896869577</v>
      </c>
      <c r="N40" s="42">
        <f t="shared" si="6"/>
        <v>10011.18061560235</v>
      </c>
      <c r="O40" s="42">
        <f t="shared" si="8"/>
        <v>16959.260739308695</v>
      </c>
      <c r="P40" s="43">
        <f t="shared" si="2"/>
        <v>0.010548207746123365</v>
      </c>
      <c r="Q40" s="42">
        <f t="shared" si="3"/>
        <v>9350.85958844541</v>
      </c>
      <c r="R40" s="42"/>
      <c r="S40" s="42">
        <f>(I40+Q40)/2</f>
        <v>8556.46925921187</v>
      </c>
      <c r="T40" s="42">
        <f>'Data Page'!F32*'Leverage Factors'!T41</f>
        <v>10011.18061560235</v>
      </c>
      <c r="U40" s="22">
        <f>T40/S40</f>
        <v>1.170013040697171</v>
      </c>
      <c r="V40" s="6"/>
      <c r="W40" s="6"/>
    </row>
    <row r="41" spans="1:23" ht="12.75">
      <c r="A41" s="20">
        <v>21</v>
      </c>
      <c r="B41" s="20" t="s">
        <v>64</v>
      </c>
      <c r="C41" s="42">
        <v>34423</v>
      </c>
      <c r="D41" s="42">
        <v>5175</v>
      </c>
      <c r="E41" s="42">
        <v>2928</v>
      </c>
      <c r="F41" s="42">
        <v>103078</v>
      </c>
      <c r="G41" s="42">
        <f t="shared" si="7"/>
        <v>145604</v>
      </c>
      <c r="H41" s="43">
        <f t="shared" si="0"/>
        <v>0.09401339654097025</v>
      </c>
      <c r="I41" s="42">
        <f t="shared" si="1"/>
        <v>73260.50333493031</v>
      </c>
      <c r="J41" s="42"/>
      <c r="K41" s="42">
        <v>35897</v>
      </c>
      <c r="L41" s="42">
        <v>5577</v>
      </c>
      <c r="M41" s="42">
        <v>3190</v>
      </c>
      <c r="N41" s="42">
        <f t="shared" si="6"/>
        <v>108404</v>
      </c>
      <c r="O41" s="42">
        <f t="shared" si="8"/>
        <v>153068</v>
      </c>
      <c r="P41" s="43">
        <f t="shared" si="2"/>
        <v>0.09520421250091744</v>
      </c>
      <c r="Q41" s="42">
        <f t="shared" si="3"/>
        <v>84397.3919315133</v>
      </c>
      <c r="R41" s="42"/>
      <c r="S41" s="42">
        <f t="shared" si="4"/>
        <v>78828.9476332218</v>
      </c>
      <c r="T41" s="42">
        <v>108404</v>
      </c>
      <c r="U41" s="22">
        <f t="shared" si="5"/>
        <v>1.3751800988690865</v>
      </c>
      <c r="V41" s="6"/>
      <c r="W41" s="6"/>
    </row>
    <row r="42" spans="1:23" ht="12.75">
      <c r="A42" s="20">
        <v>22</v>
      </c>
      <c r="B42" s="20" t="s">
        <v>65</v>
      </c>
      <c r="C42" s="42">
        <v>514</v>
      </c>
      <c r="D42" s="42">
        <v>1332</v>
      </c>
      <c r="E42" s="42">
        <v>256</v>
      </c>
      <c r="F42" s="42">
        <v>1117</v>
      </c>
      <c r="G42" s="42">
        <f t="shared" si="7"/>
        <v>3219</v>
      </c>
      <c r="H42" s="43">
        <f t="shared" si="0"/>
        <v>0.0020784396271076567</v>
      </c>
      <c r="I42" s="42">
        <f t="shared" si="1"/>
        <v>1619.636550061404</v>
      </c>
      <c r="J42" s="42"/>
      <c r="K42" s="42">
        <v>552</v>
      </c>
      <c r="L42" s="42">
        <v>1569</v>
      </c>
      <c r="M42" s="42">
        <v>255</v>
      </c>
      <c r="N42" s="42">
        <f t="shared" si="6"/>
        <v>1156</v>
      </c>
      <c r="O42" s="42">
        <f t="shared" si="8"/>
        <v>3532</v>
      </c>
      <c r="P42" s="43">
        <f t="shared" si="2"/>
        <v>0.0021968097744351554</v>
      </c>
      <c r="Q42" s="42">
        <f t="shared" si="3"/>
        <v>1947.445503319472</v>
      </c>
      <c r="R42" s="42"/>
      <c r="S42" s="42">
        <f t="shared" si="4"/>
        <v>1783.541026690438</v>
      </c>
      <c r="T42" s="42">
        <v>1156</v>
      </c>
      <c r="U42" s="22">
        <f t="shared" si="5"/>
        <v>0.648148813344142</v>
      </c>
      <c r="V42" s="6"/>
      <c r="W42" s="6"/>
    </row>
    <row r="43" spans="1:23" ht="12.75">
      <c r="A43" s="20">
        <v>23</v>
      </c>
      <c r="B43" s="20" t="s">
        <v>66</v>
      </c>
      <c r="C43" s="42">
        <v>668</v>
      </c>
      <c r="D43" s="42">
        <v>1024</v>
      </c>
      <c r="E43" s="42">
        <v>208</v>
      </c>
      <c r="F43" s="42">
        <v>1151</v>
      </c>
      <c r="G43" s="42">
        <f t="shared" si="7"/>
        <v>3051</v>
      </c>
      <c r="H43" s="43">
        <f t="shared" si="0"/>
        <v>0.001969965611154228</v>
      </c>
      <c r="I43" s="42">
        <f t="shared" si="1"/>
        <v>1535.107522285599</v>
      </c>
      <c r="J43" s="42"/>
      <c r="K43" s="42">
        <v>699</v>
      </c>
      <c r="L43" s="42">
        <v>1051</v>
      </c>
      <c r="M43" s="42">
        <v>229</v>
      </c>
      <c r="N43" s="42">
        <f t="shared" si="6"/>
        <v>1242</v>
      </c>
      <c r="O43" s="42">
        <f t="shared" si="8"/>
        <v>3221</v>
      </c>
      <c r="P43" s="43">
        <f t="shared" si="2"/>
        <v>0.002003376071193555</v>
      </c>
      <c r="Q43" s="42">
        <f t="shared" si="3"/>
        <v>1775.968846600232</v>
      </c>
      <c r="R43" s="42"/>
      <c r="S43" s="42">
        <f t="shared" si="4"/>
        <v>1655.5381844429155</v>
      </c>
      <c r="T43" s="42">
        <v>1242</v>
      </c>
      <c r="U43" s="22">
        <f t="shared" si="5"/>
        <v>0.7502092139408612</v>
      </c>
      <c r="V43" s="6"/>
      <c r="W43" s="6"/>
    </row>
    <row r="44" spans="1:23" ht="12.75">
      <c r="A44" s="20">
        <v>24</v>
      </c>
      <c r="B44" s="20" t="s">
        <v>67</v>
      </c>
      <c r="C44" s="42">
        <v>3894</v>
      </c>
      <c r="D44" s="42">
        <v>2559</v>
      </c>
      <c r="E44" s="42">
        <v>614</v>
      </c>
      <c r="F44" s="42">
        <v>5957</v>
      </c>
      <c r="G44" s="42">
        <f t="shared" si="7"/>
        <v>13024</v>
      </c>
      <c r="H44" s="43">
        <f t="shared" si="0"/>
        <v>0.008409318951056266</v>
      </c>
      <c r="I44" s="42">
        <f t="shared" si="1"/>
        <v>6553.012248524301</v>
      </c>
      <c r="J44" s="42"/>
      <c r="K44" s="42">
        <v>4181</v>
      </c>
      <c r="L44" s="42">
        <v>2708</v>
      </c>
      <c r="M44" s="42">
        <v>630</v>
      </c>
      <c r="N44" s="42">
        <f t="shared" si="6"/>
        <v>6267</v>
      </c>
      <c r="O44" s="42">
        <f t="shared" si="8"/>
        <v>13786</v>
      </c>
      <c r="P44" s="43">
        <f t="shared" si="2"/>
        <v>0.008574524221507094</v>
      </c>
      <c r="Q44" s="42">
        <f t="shared" si="3"/>
        <v>7601.2128280753805</v>
      </c>
      <c r="R44" s="42"/>
      <c r="S44" s="42">
        <f t="shared" si="4"/>
        <v>7077.112538299841</v>
      </c>
      <c r="T44" s="42">
        <v>6267</v>
      </c>
      <c r="U44" s="22">
        <f t="shared" si="5"/>
        <v>0.8855306406510166</v>
      </c>
      <c r="V44" s="6"/>
      <c r="W44" s="6"/>
    </row>
    <row r="45" spans="1:23" ht="12.75">
      <c r="A45" s="20">
        <v>26</v>
      </c>
      <c r="B45" s="20" t="s">
        <v>68</v>
      </c>
      <c r="C45" s="42">
        <v>143</v>
      </c>
      <c r="D45" s="42">
        <v>117</v>
      </c>
      <c r="E45" s="42">
        <v>36</v>
      </c>
      <c r="F45" s="42">
        <v>252</v>
      </c>
      <c r="G45" s="42">
        <f t="shared" si="7"/>
        <v>548</v>
      </c>
      <c r="H45" s="43">
        <f t="shared" si="0"/>
        <v>0.0003538319091814215</v>
      </c>
      <c r="I45" s="42">
        <f t="shared" si="1"/>
        <v>275.72563822107776</v>
      </c>
      <c r="J45" s="42"/>
      <c r="K45" s="42">
        <v>175</v>
      </c>
      <c r="L45" s="42">
        <v>126</v>
      </c>
      <c r="M45" s="42">
        <v>43</v>
      </c>
      <c r="N45" s="42">
        <f t="shared" si="6"/>
        <v>300</v>
      </c>
      <c r="O45" s="42">
        <f t="shared" si="8"/>
        <v>644</v>
      </c>
      <c r="P45" s="43">
        <f t="shared" si="2"/>
        <v>0.00040055081957424696</v>
      </c>
      <c r="Q45" s="42">
        <f t="shared" si="3"/>
        <v>355.08349494273506</v>
      </c>
      <c r="R45" s="42"/>
      <c r="S45" s="42">
        <f t="shared" si="4"/>
        <v>315.4045665819064</v>
      </c>
      <c r="T45" s="42">
        <v>300</v>
      </c>
      <c r="U45" s="22">
        <f t="shared" si="5"/>
        <v>0.9511593419561157</v>
      </c>
      <c r="V45" s="6"/>
      <c r="W45" s="6"/>
    </row>
    <row r="46" spans="1:23" ht="12.75">
      <c r="A46" s="20">
        <v>27</v>
      </c>
      <c r="B46" s="20" t="s">
        <v>76</v>
      </c>
      <c r="C46" s="42">
        <v>1225</v>
      </c>
      <c r="D46" s="42">
        <v>1174</v>
      </c>
      <c r="E46" s="42">
        <v>82</v>
      </c>
      <c r="F46" s="42">
        <v>2507</v>
      </c>
      <c r="G46" s="42">
        <f t="shared" si="7"/>
        <v>4988</v>
      </c>
      <c r="H46" s="43">
        <f t="shared" si="0"/>
        <v>0.003220645187950603</v>
      </c>
      <c r="I46" s="42">
        <f t="shared" si="1"/>
        <v>2509.707086581635</v>
      </c>
      <c r="J46" s="42"/>
      <c r="K46" s="42">
        <v>1259</v>
      </c>
      <c r="L46" s="42">
        <v>1054</v>
      </c>
      <c r="M46" s="42">
        <v>73</v>
      </c>
      <c r="N46" s="42">
        <f t="shared" si="6"/>
        <v>2517</v>
      </c>
      <c r="O46" s="42">
        <f t="shared" si="8"/>
        <v>4903</v>
      </c>
      <c r="P46" s="43">
        <f t="shared" si="2"/>
        <v>0.003049535199336231</v>
      </c>
      <c r="Q46" s="42">
        <f t="shared" si="3"/>
        <v>2703.3763597891766</v>
      </c>
      <c r="R46" s="42"/>
      <c r="S46" s="42">
        <f t="shared" si="4"/>
        <v>2606.5417231854058</v>
      </c>
      <c r="T46" s="42">
        <v>2517</v>
      </c>
      <c r="U46" s="22">
        <f t="shared" si="5"/>
        <v>0.9656473086968359</v>
      </c>
      <c r="V46" s="6"/>
      <c r="W46" s="6"/>
    </row>
    <row r="47" spans="1:23" ht="12.75">
      <c r="A47" s="20">
        <v>28</v>
      </c>
      <c r="B47" s="20" t="s">
        <v>74</v>
      </c>
      <c r="C47" s="42">
        <v>1062</v>
      </c>
      <c r="D47" s="42">
        <v>665</v>
      </c>
      <c r="E47" s="42">
        <v>88</v>
      </c>
      <c r="F47" s="42">
        <v>1414</v>
      </c>
      <c r="G47" s="42">
        <f t="shared" si="7"/>
        <v>3229</v>
      </c>
      <c r="H47" s="43">
        <f t="shared" si="0"/>
        <v>0.002084896413771551</v>
      </c>
      <c r="I47" s="42">
        <f t="shared" si="1"/>
        <v>1624.6680398099638</v>
      </c>
      <c r="J47" s="42"/>
      <c r="K47" s="42">
        <v>1207</v>
      </c>
      <c r="L47" s="42">
        <v>839</v>
      </c>
      <c r="M47" s="42">
        <v>47</v>
      </c>
      <c r="N47" s="42">
        <f t="shared" si="6"/>
        <v>1707</v>
      </c>
      <c r="O47" s="42">
        <f t="shared" si="8"/>
        <v>3800</v>
      </c>
      <c r="P47" s="43">
        <f t="shared" si="2"/>
        <v>0.002363498624816985</v>
      </c>
      <c r="Q47" s="42">
        <f t="shared" si="3"/>
        <v>2095.2131689167595</v>
      </c>
      <c r="R47" s="42"/>
      <c r="S47" s="42">
        <f t="shared" si="4"/>
        <v>1859.9406043633617</v>
      </c>
      <c r="T47" s="42">
        <v>1707</v>
      </c>
      <c r="U47" s="22">
        <f t="shared" si="5"/>
        <v>0.9177712427995992</v>
      </c>
      <c r="V47" s="6"/>
      <c r="W47" s="6"/>
    </row>
    <row r="48" spans="1:23" ht="12.75">
      <c r="A48" s="20">
        <v>29</v>
      </c>
      <c r="B48" s="20" t="s">
        <v>69</v>
      </c>
      <c r="C48" s="42">
        <v>134</v>
      </c>
      <c r="D48" s="42">
        <v>438</v>
      </c>
      <c r="E48" s="42">
        <v>11</v>
      </c>
      <c r="F48" s="42">
        <v>419</v>
      </c>
      <c r="G48" s="42">
        <f t="shared" si="7"/>
        <v>1002</v>
      </c>
      <c r="H48" s="43">
        <f t="shared" si="0"/>
        <v>0.0006469700237222342</v>
      </c>
      <c r="I48" s="42">
        <f t="shared" si="1"/>
        <v>504.15527280569336</v>
      </c>
      <c r="J48" s="42"/>
      <c r="K48" s="42">
        <v>204</v>
      </c>
      <c r="L48" s="42">
        <v>638</v>
      </c>
      <c r="M48" s="42">
        <v>30</v>
      </c>
      <c r="N48" s="42">
        <f t="shared" si="6"/>
        <v>408</v>
      </c>
      <c r="O48" s="42">
        <f t="shared" si="8"/>
        <v>1280</v>
      </c>
      <c r="P48" s="43">
        <f t="shared" si="2"/>
        <v>0.0007961258525699318</v>
      </c>
      <c r="Q48" s="42">
        <f t="shared" si="3"/>
        <v>705.7560147930137</v>
      </c>
      <c r="R48" s="42"/>
      <c r="S48" s="42">
        <f t="shared" si="4"/>
        <v>604.9556437993535</v>
      </c>
      <c r="T48" s="42">
        <v>408</v>
      </c>
      <c r="U48" s="22">
        <f t="shared" si="5"/>
        <v>0.6744296117936903</v>
      </c>
      <c r="V48" s="6"/>
      <c r="W48" s="6"/>
    </row>
    <row r="49" spans="1:23" ht="12.75">
      <c r="A49" s="20">
        <v>30</v>
      </c>
      <c r="B49" s="20" t="s">
        <v>126</v>
      </c>
      <c r="C49" s="42">
        <v>2632</v>
      </c>
      <c r="D49" s="42">
        <v>106</v>
      </c>
      <c r="E49" s="42">
        <v>5</v>
      </c>
      <c r="F49" s="42">
        <v>1122</v>
      </c>
      <c r="G49" s="42">
        <f>+C49+D49+E49+F49</f>
        <v>3865</v>
      </c>
      <c r="H49" s="43">
        <f t="shared" si="0"/>
        <v>0.002495548045595245</v>
      </c>
      <c r="I49" s="42">
        <f t="shared" si="1"/>
        <v>1944.6707878183681</v>
      </c>
      <c r="J49" s="42"/>
      <c r="K49" s="42">
        <v>2706</v>
      </c>
      <c r="L49" s="42">
        <v>100</v>
      </c>
      <c r="M49" s="42">
        <v>5</v>
      </c>
      <c r="N49" s="42">
        <f>T49</f>
        <v>1093</v>
      </c>
      <c r="O49" s="42">
        <f>+K49+L49+M49+N49</f>
        <v>3904</v>
      </c>
      <c r="P49" s="43">
        <f t="shared" si="2"/>
        <v>0.002428183850338292</v>
      </c>
      <c r="Q49" s="42">
        <f t="shared" si="3"/>
        <v>2152.5558451186916</v>
      </c>
      <c r="R49" s="42"/>
      <c r="S49" s="42">
        <f>(I49+Q49)/2</f>
        <v>2048.61331646853</v>
      </c>
      <c r="T49" s="42">
        <v>1093</v>
      </c>
      <c r="U49" s="22">
        <f>T49/S49</f>
        <v>0.5335316290358548</v>
      </c>
      <c r="V49" s="6"/>
      <c r="W49" s="6"/>
    </row>
    <row r="50" spans="1:23" ht="12.75">
      <c r="A50" s="20">
        <v>31</v>
      </c>
      <c r="B50" s="20" t="s">
        <v>70</v>
      </c>
      <c r="C50" s="42">
        <v>2963</v>
      </c>
      <c r="D50" s="42">
        <v>12350</v>
      </c>
      <c r="E50" s="42">
        <v>439</v>
      </c>
      <c r="F50" s="42">
        <v>8554</v>
      </c>
      <c r="G50" s="42">
        <f t="shared" si="7"/>
        <v>24306</v>
      </c>
      <c r="H50" s="43">
        <f t="shared" si="0"/>
        <v>0.0156938656652621</v>
      </c>
      <c r="I50" s="42">
        <f t="shared" si="1"/>
        <v>12229.538982849483</v>
      </c>
      <c r="J50" s="42"/>
      <c r="K50" s="42">
        <v>2704</v>
      </c>
      <c r="L50" s="42">
        <v>11824</v>
      </c>
      <c r="M50" s="42">
        <v>413</v>
      </c>
      <c r="N50" s="42">
        <f t="shared" si="6"/>
        <v>8857</v>
      </c>
      <c r="O50" s="42">
        <f t="shared" si="8"/>
        <v>23798</v>
      </c>
      <c r="P50" s="43">
        <f t="shared" si="2"/>
        <v>0.01480172112457753</v>
      </c>
      <c r="Q50" s="42">
        <f t="shared" si="3"/>
        <v>13121.548156284485</v>
      </c>
      <c r="R50" s="42"/>
      <c r="S50" s="42">
        <f t="shared" si="4"/>
        <v>12675.543569566984</v>
      </c>
      <c r="T50" s="42">
        <v>8857</v>
      </c>
      <c r="U50" s="22">
        <f t="shared" si="5"/>
        <v>0.6987471544230248</v>
      </c>
      <c r="V50" s="6"/>
      <c r="W50" s="6"/>
    </row>
    <row r="51" spans="1:23" ht="12.75">
      <c r="A51" s="20">
        <v>32</v>
      </c>
      <c r="B51" s="20" t="s">
        <v>71</v>
      </c>
      <c r="C51" s="42">
        <v>2482</v>
      </c>
      <c r="D51" s="42">
        <v>26388</v>
      </c>
      <c r="E51" s="42">
        <v>2444</v>
      </c>
      <c r="F51" s="42">
        <v>5492</v>
      </c>
      <c r="G51" s="42">
        <f t="shared" si="7"/>
        <v>36806</v>
      </c>
      <c r="H51" s="43">
        <f t="shared" si="0"/>
        <v>0.023764848995130292</v>
      </c>
      <c r="I51" s="42">
        <f t="shared" si="1"/>
        <v>18518.90116854925</v>
      </c>
      <c r="J51" s="42"/>
      <c r="K51" s="42">
        <v>2664</v>
      </c>
      <c r="L51" s="42">
        <v>27548</v>
      </c>
      <c r="M51" s="42">
        <v>2538</v>
      </c>
      <c r="N51" s="42">
        <f t="shared" si="6"/>
        <v>5637</v>
      </c>
      <c r="O51" s="42">
        <f t="shared" si="8"/>
        <v>38387</v>
      </c>
      <c r="P51" s="43">
        <f t="shared" si="2"/>
        <v>0.02387568992390779</v>
      </c>
      <c r="Q51" s="42">
        <f t="shared" si="3"/>
        <v>21165.51260926517</v>
      </c>
      <c r="R51" s="42"/>
      <c r="S51" s="42">
        <f t="shared" si="4"/>
        <v>19842.20688890721</v>
      </c>
      <c r="T51" s="42">
        <v>5637</v>
      </c>
      <c r="U51" s="22">
        <f t="shared" si="5"/>
        <v>0.28409138315916693</v>
      </c>
      <c r="V51" s="6"/>
      <c r="W51" s="6"/>
    </row>
    <row r="52" spans="1:23" ht="12.75">
      <c r="A52" s="20">
        <v>33</v>
      </c>
      <c r="B52" s="20" t="s">
        <v>72</v>
      </c>
      <c r="C52" s="42">
        <v>152</v>
      </c>
      <c r="D52" s="42">
        <v>467</v>
      </c>
      <c r="E52" s="42">
        <v>19</v>
      </c>
      <c r="F52" s="42">
        <v>280</v>
      </c>
      <c r="G52" s="42">
        <f t="shared" si="7"/>
        <v>918</v>
      </c>
      <c r="H52" s="43">
        <f t="shared" si="0"/>
        <v>0.0005927330157455199</v>
      </c>
      <c r="I52" s="42">
        <f t="shared" si="1"/>
        <v>461.8907589177909</v>
      </c>
      <c r="J52" s="42"/>
      <c r="K52" s="42">
        <v>167</v>
      </c>
      <c r="L52" s="42">
        <v>521</v>
      </c>
      <c r="M52" s="42">
        <v>22</v>
      </c>
      <c r="N52" s="42">
        <f t="shared" si="6"/>
        <v>354</v>
      </c>
      <c r="O52" s="42">
        <f t="shared" si="8"/>
        <v>1064</v>
      </c>
      <c r="P52" s="43">
        <f t="shared" si="2"/>
        <v>0.0006617796149487558</v>
      </c>
      <c r="Q52" s="42">
        <f t="shared" si="3"/>
        <v>586.6596872966926</v>
      </c>
      <c r="R52" s="42"/>
      <c r="S52" s="42">
        <f t="shared" si="4"/>
        <v>524.2752231072418</v>
      </c>
      <c r="T52" s="42">
        <v>354</v>
      </c>
      <c r="U52" s="22">
        <f t="shared" si="5"/>
        <v>0.675217871067671</v>
      </c>
      <c r="V52" s="6"/>
      <c r="W52" s="6"/>
    </row>
    <row r="53" spans="1:23" ht="12.75">
      <c r="A53" s="20">
        <v>34</v>
      </c>
      <c r="B53" s="20" t="s">
        <v>73</v>
      </c>
      <c r="C53" s="42">
        <v>602</v>
      </c>
      <c r="D53" s="42">
        <v>-1077</v>
      </c>
      <c r="E53" s="42">
        <v>103</v>
      </c>
      <c r="F53" s="42">
        <v>1145</v>
      </c>
      <c r="G53" s="42">
        <f t="shared" si="7"/>
        <v>773</v>
      </c>
      <c r="H53" s="43">
        <f t="shared" si="0"/>
        <v>0.0004991096091190489</v>
      </c>
      <c r="I53" s="42">
        <f t="shared" si="1"/>
        <v>388.9341575636736</v>
      </c>
      <c r="J53" s="42"/>
      <c r="K53" s="42">
        <v>636</v>
      </c>
      <c r="L53" s="42">
        <v>-875</v>
      </c>
      <c r="M53" s="42">
        <v>86</v>
      </c>
      <c r="N53" s="42">
        <f t="shared" si="6"/>
        <v>1066</v>
      </c>
      <c r="O53" s="42">
        <f t="shared" si="8"/>
        <v>913</v>
      </c>
      <c r="P53" s="43">
        <f t="shared" si="2"/>
        <v>0.0005678616432783967</v>
      </c>
      <c r="Q53" s="42">
        <f t="shared" si="3"/>
        <v>503.40253242657934</v>
      </c>
      <c r="R53" s="42"/>
      <c r="S53" s="42">
        <f t="shared" si="4"/>
        <v>446.16834499512646</v>
      </c>
      <c r="T53" s="42">
        <v>1066</v>
      </c>
      <c r="U53" s="22">
        <f t="shared" si="5"/>
        <v>2.3892327009699534</v>
      </c>
      <c r="V53" s="6"/>
      <c r="W53" s="6"/>
    </row>
    <row r="54" spans="1:23" ht="12.75">
      <c r="A54" s="20">
        <v>35</v>
      </c>
      <c r="B54" s="20" t="s">
        <v>17</v>
      </c>
      <c r="C54" s="42">
        <f>(SUM(C11:C53))-C15-C16-C22-C23-C30-C31-C32-C34-C35-C39-C40</f>
        <v>273826</v>
      </c>
      <c r="D54" s="42">
        <f aca="true" t="shared" si="9" ref="D54:I54">(SUM(D11:D53))-D15-D16-D22-D23-D30-D31-D32-D34-D35-D39-D40</f>
        <v>556085</v>
      </c>
      <c r="E54" s="42">
        <f t="shared" si="9"/>
        <v>115448</v>
      </c>
      <c r="F54" s="42">
        <f t="shared" si="9"/>
        <v>603399</v>
      </c>
      <c r="G54" s="42">
        <f t="shared" si="9"/>
        <v>1548758</v>
      </c>
      <c r="H54" s="43">
        <f t="shared" si="9"/>
        <v>1.0000000000000002</v>
      </c>
      <c r="I54" s="42">
        <f t="shared" si="9"/>
        <v>779256.0000000001</v>
      </c>
      <c r="J54" s="42"/>
      <c r="K54" s="42">
        <f>(SUM(K11:K53))-K15-K16-K22-K23-K30-K31-K32-K34-K35-K39-K40</f>
        <v>286147</v>
      </c>
      <c r="L54" s="42">
        <f>(SUM(L11:L53))-L15-L16-L22-L23-L30-L31-L32-L34-L35-L39-L40</f>
        <v>570139</v>
      </c>
      <c r="M54" s="42">
        <f>(SUM(M11:M53))-M15-M16-M22-M23-M30-M31-M32-M34-M35-M39-M40</f>
        <v>121302</v>
      </c>
      <c r="N54" s="42">
        <f>(SUM(N11:N53))-N15-N16-N22-N23-N30-N31-N32-N34-N35-N39-N40</f>
        <v>630198</v>
      </c>
      <c r="O54" s="42">
        <f>(SUM(O11:O53))-O15-O16-O22-O23-O30-O31-O32-O34-O35-O39-O40</f>
        <v>1607785.9999999995</v>
      </c>
      <c r="P54" s="43">
        <f t="shared" si="2"/>
        <v>1</v>
      </c>
      <c r="Q54" s="42">
        <f t="shared" si="3"/>
        <v>886488</v>
      </c>
      <c r="R54" s="42"/>
      <c r="S54" s="42">
        <f>(SUM(S11:S53))-S15-S16-S22-S23-S30-S31-S32-S34-S35-S39-S40</f>
        <v>832872.0000000001</v>
      </c>
      <c r="T54" s="42">
        <f>(SUM(T11:T53))-T15-T16-T22-T23-T30-T31-T32-T34-T35-T39-T40</f>
        <v>630198</v>
      </c>
      <c r="U54" s="22">
        <f t="shared" si="5"/>
        <v>0.7566564850301125</v>
      </c>
      <c r="V54" s="6"/>
      <c r="W54" s="6"/>
    </row>
    <row r="55" spans="1:23" ht="12.75" customHeight="1">
      <c r="A55" s="24"/>
      <c r="B55" s="25"/>
      <c r="C55" s="25"/>
      <c r="D55" s="25"/>
      <c r="E55" s="21"/>
      <c r="F55" s="21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1"/>
      <c r="U55" s="21"/>
      <c r="V55" s="2"/>
      <c r="W55" s="2"/>
    </row>
    <row r="56" spans="1:23" ht="12.75">
      <c r="A56" s="24"/>
      <c r="B56" s="25" t="s">
        <v>36</v>
      </c>
      <c r="C56" s="25"/>
      <c r="D56" s="25"/>
      <c r="E56" s="21"/>
      <c r="F56" s="21"/>
      <c r="G56" s="25"/>
      <c r="H56" s="25"/>
      <c r="I56" s="21">
        <v>779256</v>
      </c>
      <c r="J56" s="26"/>
      <c r="K56" s="25"/>
      <c r="L56" s="25"/>
      <c r="M56" s="25"/>
      <c r="N56" s="25"/>
      <c r="O56" s="25"/>
      <c r="P56" s="25"/>
      <c r="Q56" s="21">
        <v>886488</v>
      </c>
      <c r="R56" s="26"/>
      <c r="S56" s="25"/>
      <c r="T56" s="27"/>
      <c r="U56" s="28" t="s">
        <v>79</v>
      </c>
      <c r="V56" s="5"/>
      <c r="W56" s="5"/>
    </row>
    <row r="57" spans="2:23" ht="12.75">
      <c r="B57" s="1"/>
      <c r="C57" s="1"/>
      <c r="D57" s="1"/>
      <c r="E57" s="2"/>
      <c r="F57" s="2"/>
      <c r="G57" s="1"/>
      <c r="H57" s="1"/>
      <c r="I57" s="2"/>
      <c r="J57" s="4"/>
      <c r="K57" s="1"/>
      <c r="L57" s="1"/>
      <c r="M57" s="1"/>
      <c r="N57" s="1"/>
      <c r="O57" s="1"/>
      <c r="P57" s="1"/>
      <c r="Q57" s="2"/>
      <c r="R57" s="4"/>
      <c r="S57" s="1"/>
      <c r="T57" s="5"/>
      <c r="U57" s="5"/>
      <c r="V57" s="5"/>
      <c r="W57" s="5"/>
    </row>
    <row r="58" spans="2:23" ht="15.75">
      <c r="B58" s="8"/>
      <c r="C58" s="1"/>
      <c r="D58" s="1"/>
      <c r="E58" s="2"/>
      <c r="F58" s="2"/>
      <c r="G58" s="1"/>
      <c r="H58" s="1"/>
      <c r="I58" s="2"/>
      <c r="J58" s="4"/>
      <c r="K58" s="1"/>
      <c r="L58" s="1"/>
      <c r="M58" s="1"/>
      <c r="N58" s="1"/>
      <c r="O58" s="1"/>
      <c r="P58" s="1"/>
      <c r="Q58" s="2"/>
      <c r="R58" s="4"/>
      <c r="S58" s="1"/>
      <c r="T58" s="5"/>
      <c r="U58" s="5"/>
      <c r="V58" s="5"/>
      <c r="W58" s="5"/>
    </row>
    <row r="59" spans="2:23" ht="12.75">
      <c r="B59" s="1"/>
      <c r="C59" s="1"/>
      <c r="D59" s="1"/>
      <c r="E59" s="2"/>
      <c r="F59" s="2"/>
      <c r="G59" s="1"/>
      <c r="H59" s="1"/>
      <c r="I59" s="2"/>
      <c r="J59" s="4"/>
      <c r="K59" s="1"/>
      <c r="L59" s="1"/>
      <c r="M59" s="1"/>
      <c r="N59" s="1"/>
      <c r="O59" s="1"/>
      <c r="P59" s="1"/>
      <c r="Q59" s="2"/>
      <c r="R59" s="4"/>
      <c r="S59" s="1"/>
      <c r="T59" s="5"/>
      <c r="U59" s="5"/>
      <c r="V59" s="5"/>
      <c r="W59" s="5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600" verticalDpi="600" orientation="landscape" scale="75" r:id="rId1"/>
  <headerFooter alignWithMargins="0">
    <oddFooter>&amp;L&amp;"Verdana,Regular"California Department of Insurance&amp;C&amp;"Verdana,Regular"September 16, 2020&amp;R&amp;"Verdana,Regular"Rate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3" width="9.28125" style="0" customWidth="1"/>
    <col min="4" max="4" width="2.7109375" style="0" customWidth="1"/>
    <col min="5" max="5" width="12.7109375" style="0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4"/>
      <c r="Q1" s="24"/>
      <c r="R1" s="24"/>
    </row>
    <row r="2" spans="1:18" ht="12.75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4"/>
      <c r="Q2" s="24"/>
      <c r="R2" s="24"/>
    </row>
    <row r="3" spans="1:18" ht="12.75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4"/>
      <c r="Q3" s="24"/>
      <c r="R3" s="24"/>
    </row>
    <row r="4" spans="1:18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4"/>
      <c r="Q4" s="24"/>
      <c r="R4" s="24"/>
    </row>
    <row r="5" spans="1:18" ht="12.75">
      <c r="A5" s="38"/>
      <c r="B5" s="38">
        <v>2018</v>
      </c>
      <c r="C5" s="38"/>
      <c r="D5" s="38"/>
      <c r="E5" s="38">
        <f>B5</f>
        <v>2018</v>
      </c>
      <c r="F5" s="38"/>
      <c r="G5" s="38"/>
      <c r="H5" s="38">
        <f>B5</f>
        <v>2018</v>
      </c>
      <c r="I5" s="38"/>
      <c r="J5" s="38"/>
      <c r="K5" s="38">
        <f>B5</f>
        <v>2018</v>
      </c>
      <c r="L5" s="38"/>
      <c r="M5" s="38"/>
      <c r="N5" s="38">
        <f>B5</f>
        <v>2018</v>
      </c>
      <c r="O5" s="38"/>
      <c r="P5" s="24"/>
      <c r="Q5" s="24"/>
      <c r="R5" s="24"/>
    </row>
    <row r="6" spans="1:18" ht="12.75">
      <c r="A6" s="38"/>
      <c r="B6" s="39" t="s">
        <v>83</v>
      </c>
      <c r="C6" s="39"/>
      <c r="D6" s="38"/>
      <c r="E6" s="39" t="s">
        <v>83</v>
      </c>
      <c r="F6" s="38"/>
      <c r="G6" s="38"/>
      <c r="H6" s="39" t="s">
        <v>83</v>
      </c>
      <c r="I6" s="38"/>
      <c r="J6" s="38"/>
      <c r="K6" s="39" t="s">
        <v>83</v>
      </c>
      <c r="L6" s="38"/>
      <c r="M6" s="38"/>
      <c r="N6" s="39" t="s">
        <v>83</v>
      </c>
      <c r="O6" s="38"/>
      <c r="P6" s="24"/>
      <c r="Q6" s="24"/>
      <c r="R6" s="24"/>
    </row>
    <row r="7" spans="1:18" ht="12.75">
      <c r="A7" s="38"/>
      <c r="B7" s="39" t="s">
        <v>84</v>
      </c>
      <c r="C7" s="39"/>
      <c r="D7" s="38"/>
      <c r="E7" s="39" t="s">
        <v>75</v>
      </c>
      <c r="F7" s="38"/>
      <c r="G7" s="38"/>
      <c r="H7" s="39" t="s">
        <v>85</v>
      </c>
      <c r="I7" s="38"/>
      <c r="J7" s="38"/>
      <c r="K7" s="39" t="s">
        <v>31</v>
      </c>
      <c r="L7" s="38"/>
      <c r="M7" s="38"/>
      <c r="N7" s="39" t="s">
        <v>86</v>
      </c>
      <c r="O7" s="38"/>
      <c r="P7" s="24"/>
      <c r="Q7" s="24"/>
      <c r="R7" s="24"/>
    </row>
    <row r="8" spans="1:18" ht="12.75">
      <c r="A8" s="38" t="s">
        <v>87</v>
      </c>
      <c r="B8" s="39" t="s">
        <v>88</v>
      </c>
      <c r="C8" s="39" t="s">
        <v>89</v>
      </c>
      <c r="D8" s="38"/>
      <c r="E8" s="39" t="s">
        <v>88</v>
      </c>
      <c r="F8" s="39" t="s">
        <v>89</v>
      </c>
      <c r="G8" s="38"/>
      <c r="H8" s="39" t="s">
        <v>88</v>
      </c>
      <c r="I8" s="39" t="s">
        <v>89</v>
      </c>
      <c r="J8" s="38"/>
      <c r="K8" s="39" t="s">
        <v>23</v>
      </c>
      <c r="L8" s="39" t="s">
        <v>89</v>
      </c>
      <c r="M8" s="38"/>
      <c r="N8" s="39" t="s">
        <v>23</v>
      </c>
      <c r="O8" s="39" t="s">
        <v>89</v>
      </c>
      <c r="P8" s="24"/>
      <c r="Q8" s="24"/>
      <c r="R8" s="24"/>
    </row>
    <row r="9" spans="1:18" ht="12.75">
      <c r="A9" s="38" t="s">
        <v>90</v>
      </c>
      <c r="B9" s="40">
        <v>26469599</v>
      </c>
      <c r="C9" s="41">
        <f>B9/B11</f>
        <v>0.6302448589562306</v>
      </c>
      <c r="D9" s="38"/>
      <c r="E9" s="40">
        <v>26003945</v>
      </c>
      <c r="F9" s="41">
        <f>E9/E11</f>
        <v>0.6289296090740968</v>
      </c>
      <c r="G9" s="38"/>
      <c r="H9" s="40">
        <v>12768231</v>
      </c>
      <c r="I9" s="41">
        <f>H9/H11</f>
        <v>0.6409610366192567</v>
      </c>
      <c r="J9" s="38"/>
      <c r="K9" s="40">
        <v>12761888</v>
      </c>
      <c r="L9" s="41">
        <f>K9/K11</f>
        <v>0.3430764826937606</v>
      </c>
      <c r="M9" s="38"/>
      <c r="N9" s="40">
        <v>924769</v>
      </c>
      <c r="O9" s="41">
        <f>N9/N11</f>
        <v>0.09741216047463896</v>
      </c>
      <c r="P9" s="24"/>
      <c r="Q9" s="24"/>
      <c r="R9" s="24"/>
    </row>
    <row r="10" spans="1:18" ht="12.75">
      <c r="A10" s="38" t="s">
        <v>91</v>
      </c>
      <c r="B10" s="40">
        <v>15529314</v>
      </c>
      <c r="C10" s="41">
        <f>B10/B11</f>
        <v>0.3697551410437694</v>
      </c>
      <c r="D10" s="38"/>
      <c r="E10" s="40">
        <v>15342407</v>
      </c>
      <c r="F10" s="41">
        <f>E10/E11</f>
        <v>0.3710703909259032</v>
      </c>
      <c r="G10" s="38"/>
      <c r="H10" s="40">
        <v>7152217</v>
      </c>
      <c r="I10" s="41">
        <f>H10/H11</f>
        <v>0.35903896338074326</v>
      </c>
      <c r="J10" s="38"/>
      <c r="K10" s="40">
        <v>24436488</v>
      </c>
      <c r="L10" s="41">
        <f>K10/K11</f>
        <v>0.6569235173062394</v>
      </c>
      <c r="M10" s="38"/>
      <c r="N10" s="40">
        <v>8568594</v>
      </c>
      <c r="O10" s="41">
        <f>N10/N11</f>
        <v>0.902587839525361</v>
      </c>
      <c r="P10" s="24"/>
      <c r="Q10" s="24"/>
      <c r="R10" s="24"/>
    </row>
    <row r="11" spans="1:18" ht="12.75">
      <c r="A11" s="38" t="s">
        <v>92</v>
      </c>
      <c r="B11" s="40">
        <f>B9+B10</f>
        <v>41998913</v>
      </c>
      <c r="C11" s="41">
        <f>C9+C10</f>
        <v>1</v>
      </c>
      <c r="D11" s="38"/>
      <c r="E11" s="40">
        <f>E9+E10</f>
        <v>41346352</v>
      </c>
      <c r="F11" s="41">
        <f>F9+F10</f>
        <v>1</v>
      </c>
      <c r="G11" s="38"/>
      <c r="H11" s="40">
        <f>H9+H10</f>
        <v>19920448</v>
      </c>
      <c r="I11" s="41">
        <f>I9+I10</f>
        <v>1</v>
      </c>
      <c r="J11" s="38"/>
      <c r="K11" s="40">
        <f>K9+K10</f>
        <v>37198376</v>
      </c>
      <c r="L11" s="41">
        <f>L9+L10</f>
        <v>1</v>
      </c>
      <c r="M11" s="38"/>
      <c r="N11" s="40">
        <f>N9+N10</f>
        <v>9493363</v>
      </c>
      <c r="O11" s="41">
        <f>O9+O10</f>
        <v>1</v>
      </c>
      <c r="P11" s="24"/>
      <c r="Q11" s="24"/>
      <c r="R11" s="24"/>
    </row>
    <row r="12" spans="1:1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2.75">
      <c r="A13" s="38" t="s">
        <v>94</v>
      </c>
      <c r="B13" s="40">
        <v>98438855</v>
      </c>
      <c r="C13" s="41">
        <f>B13/B15</f>
        <v>0.9103093249310177</v>
      </c>
      <c r="D13" s="38"/>
      <c r="E13" s="40">
        <v>96746898</v>
      </c>
      <c r="F13" s="41">
        <f>E13/E15</f>
        <v>0.9121582831195705</v>
      </c>
      <c r="G13" s="38"/>
      <c r="H13" s="40">
        <v>31387163</v>
      </c>
      <c r="I13" s="41">
        <f>H13/H15</f>
        <v>0.8833227521083673</v>
      </c>
      <c r="J13" s="38"/>
      <c r="K13" s="40">
        <v>4131441</v>
      </c>
      <c r="L13" s="41">
        <f>K13/K15</f>
        <v>0.7704236989928499</v>
      </c>
      <c r="M13" s="38"/>
      <c r="N13" s="40">
        <v>249584</v>
      </c>
      <c r="O13" s="41">
        <f>N13/N15</f>
        <v>0.6010885795481913</v>
      </c>
      <c r="P13" s="24"/>
      <c r="Q13" s="24"/>
      <c r="R13" s="24"/>
    </row>
    <row r="14" spans="1:18" ht="12.75">
      <c r="A14" s="38" t="s">
        <v>95</v>
      </c>
      <c r="B14" s="40">
        <v>9698953</v>
      </c>
      <c r="C14" s="41">
        <f>B14/B15</f>
        <v>0.08969067506898235</v>
      </c>
      <c r="D14" s="38"/>
      <c r="E14" s="40">
        <v>9316819</v>
      </c>
      <c r="F14" s="41">
        <f>E14/E15</f>
        <v>0.08784171688042952</v>
      </c>
      <c r="G14" s="38"/>
      <c r="H14" s="40">
        <v>4145900</v>
      </c>
      <c r="I14" s="41">
        <f>H14/H15</f>
        <v>0.11667724789163264</v>
      </c>
      <c r="J14" s="38"/>
      <c r="K14" s="40">
        <v>1231116</v>
      </c>
      <c r="L14" s="41">
        <f>K14/K15</f>
        <v>0.22957630100715012</v>
      </c>
      <c r="M14" s="38"/>
      <c r="N14" s="40">
        <v>165636</v>
      </c>
      <c r="O14" s="41">
        <f>N14/N15</f>
        <v>0.39891142045180866</v>
      </c>
      <c r="P14" s="24"/>
      <c r="Q14" s="24"/>
      <c r="R14" s="24"/>
    </row>
    <row r="15" spans="1:18" ht="12.75">
      <c r="A15" s="38" t="s">
        <v>93</v>
      </c>
      <c r="B15" s="40">
        <f>B13+B14</f>
        <v>108137808</v>
      </c>
      <c r="C15" s="41">
        <f>C13+C14</f>
        <v>1</v>
      </c>
      <c r="D15" s="38"/>
      <c r="E15" s="40">
        <f>E13+E14</f>
        <v>106063717</v>
      </c>
      <c r="F15" s="41">
        <f>F13+F14</f>
        <v>1</v>
      </c>
      <c r="G15" s="38"/>
      <c r="H15" s="40">
        <f>H13+H14</f>
        <v>35533063</v>
      </c>
      <c r="I15" s="41">
        <f>I13+I14</f>
        <v>1</v>
      </c>
      <c r="J15" s="38"/>
      <c r="K15" s="40">
        <f>K13+K14</f>
        <v>5362557</v>
      </c>
      <c r="L15" s="41">
        <f>L13+L14</f>
        <v>1</v>
      </c>
      <c r="M15" s="38"/>
      <c r="N15" s="40">
        <f>N13+N14</f>
        <v>415220</v>
      </c>
      <c r="O15" s="41">
        <f>O13+O14</f>
        <v>1</v>
      </c>
      <c r="P15" s="24"/>
      <c r="Q15" s="24"/>
      <c r="R15" s="24"/>
    </row>
    <row r="16" spans="1:18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4"/>
      <c r="Q16" s="24"/>
      <c r="R16" s="24"/>
    </row>
    <row r="17" spans="1:18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4"/>
      <c r="Q17" s="24"/>
      <c r="R17" s="24"/>
    </row>
    <row r="18" spans="1:18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24"/>
      <c r="Q18" s="24"/>
      <c r="R18" s="24"/>
    </row>
    <row r="19" spans="1:18" ht="12.75">
      <c r="A19" s="38" t="s">
        <v>80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24"/>
      <c r="Q19" s="24"/>
      <c r="R19" s="24"/>
    </row>
    <row r="20" spans="1:18" ht="12.75">
      <c r="A20" s="38" t="s">
        <v>81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24"/>
      <c r="Q20" s="24"/>
      <c r="R20" s="24"/>
    </row>
    <row r="21" spans="1:18" ht="12.75">
      <c r="A21" s="38" t="s">
        <v>82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4"/>
      <c r="Q21" s="24"/>
      <c r="R21" s="24"/>
    </row>
    <row r="22" spans="1:18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24"/>
      <c r="Q22" s="24"/>
      <c r="R22" s="24"/>
    </row>
    <row r="23" spans="1:18" ht="12.75">
      <c r="A23" s="38"/>
      <c r="B23" s="38">
        <f>B5+1</f>
        <v>2019</v>
      </c>
      <c r="C23" s="38"/>
      <c r="D23" s="38"/>
      <c r="E23" s="38">
        <f>B23</f>
        <v>2019</v>
      </c>
      <c r="F23" s="38"/>
      <c r="G23" s="38"/>
      <c r="H23" s="38">
        <f>B23</f>
        <v>2019</v>
      </c>
      <c r="I23" s="38"/>
      <c r="J23" s="38"/>
      <c r="K23" s="38">
        <f>B23</f>
        <v>2019</v>
      </c>
      <c r="L23" s="38"/>
      <c r="M23" s="38"/>
      <c r="N23" s="38">
        <f>B23</f>
        <v>2019</v>
      </c>
      <c r="O23" s="38"/>
      <c r="P23" s="24"/>
      <c r="Q23" s="24"/>
      <c r="R23" s="24"/>
    </row>
    <row r="24" spans="1:18" ht="12.75">
      <c r="A24" s="38"/>
      <c r="B24" s="39" t="s">
        <v>83</v>
      </c>
      <c r="C24" s="39"/>
      <c r="D24" s="38"/>
      <c r="E24" s="39" t="s">
        <v>83</v>
      </c>
      <c r="F24" s="38"/>
      <c r="G24" s="38"/>
      <c r="H24" s="39" t="s">
        <v>83</v>
      </c>
      <c r="I24" s="38"/>
      <c r="J24" s="38"/>
      <c r="K24" s="39" t="s">
        <v>83</v>
      </c>
      <c r="L24" s="38"/>
      <c r="M24" s="38"/>
      <c r="N24" s="39" t="s">
        <v>83</v>
      </c>
      <c r="O24" s="38"/>
      <c r="P24" s="24"/>
      <c r="Q24" s="24"/>
      <c r="R24" s="24"/>
    </row>
    <row r="25" spans="1:18" ht="12.75">
      <c r="A25" s="38"/>
      <c r="B25" s="39" t="s">
        <v>84</v>
      </c>
      <c r="C25" s="39"/>
      <c r="D25" s="38"/>
      <c r="E25" s="39" t="s">
        <v>75</v>
      </c>
      <c r="F25" s="38"/>
      <c r="G25" s="38"/>
      <c r="H25" s="39" t="s">
        <v>85</v>
      </c>
      <c r="I25" s="38"/>
      <c r="J25" s="38"/>
      <c r="K25" s="39" t="s">
        <v>31</v>
      </c>
      <c r="L25" s="38"/>
      <c r="M25" s="38"/>
      <c r="N25" s="39" t="s">
        <v>86</v>
      </c>
      <c r="O25" s="38"/>
      <c r="P25" s="24"/>
      <c r="Q25" s="24"/>
      <c r="R25" s="24"/>
    </row>
    <row r="26" spans="1:18" ht="12.75">
      <c r="A26" s="38" t="s">
        <v>87</v>
      </c>
      <c r="B26" s="39" t="s">
        <v>88</v>
      </c>
      <c r="C26" s="39" t="s">
        <v>89</v>
      </c>
      <c r="D26" s="38"/>
      <c r="E26" s="39" t="s">
        <v>88</v>
      </c>
      <c r="F26" s="39" t="s">
        <v>89</v>
      </c>
      <c r="G26" s="38"/>
      <c r="H26" s="39" t="s">
        <v>88</v>
      </c>
      <c r="I26" s="39" t="s">
        <v>89</v>
      </c>
      <c r="J26" s="38"/>
      <c r="K26" s="39" t="s">
        <v>23</v>
      </c>
      <c r="L26" s="39" t="s">
        <v>89</v>
      </c>
      <c r="M26" s="38"/>
      <c r="N26" s="39" t="s">
        <v>23</v>
      </c>
      <c r="O26" s="39" t="s">
        <v>89</v>
      </c>
      <c r="P26" s="24"/>
      <c r="Q26" s="24"/>
      <c r="R26" s="24"/>
    </row>
    <row r="27" spans="1:18" ht="12.75">
      <c r="A27" s="38" t="s">
        <v>90</v>
      </c>
      <c r="B27" s="40">
        <v>28286532</v>
      </c>
      <c r="C27" s="41">
        <f>B27/B29</f>
        <v>0.6363569875310706</v>
      </c>
      <c r="D27" s="38"/>
      <c r="E27" s="40">
        <v>27443287</v>
      </c>
      <c r="F27" s="41">
        <f>E27/E29</f>
        <v>0.6332879508252652</v>
      </c>
      <c r="G27" s="38"/>
      <c r="H27" s="40">
        <v>13661779</v>
      </c>
      <c r="I27" s="41">
        <f>H27/H29</f>
        <v>0.6474162498894654</v>
      </c>
      <c r="J27" s="38"/>
      <c r="K27" s="40">
        <v>11848698</v>
      </c>
      <c r="L27" s="41">
        <f>K27/K29</f>
        <v>0.3161194535649667</v>
      </c>
      <c r="M27" s="38"/>
      <c r="N27" s="40">
        <v>852003</v>
      </c>
      <c r="O27" s="41">
        <f>N27/N29</f>
        <v>0.08585131913815655</v>
      </c>
      <c r="P27" s="24"/>
      <c r="Q27" s="24"/>
      <c r="R27" s="24"/>
    </row>
    <row r="28" spans="1:18" ht="12.75">
      <c r="A28" s="38" t="s">
        <v>91</v>
      </c>
      <c r="B28" s="40">
        <v>16164197</v>
      </c>
      <c r="C28" s="41">
        <f>B28/B29</f>
        <v>0.3636430124689294</v>
      </c>
      <c r="D28" s="38"/>
      <c r="E28" s="40">
        <v>15891324</v>
      </c>
      <c r="F28" s="41">
        <f>E28/E29</f>
        <v>0.3667120491747347</v>
      </c>
      <c r="G28" s="38"/>
      <c r="H28" s="40">
        <v>7440223</v>
      </c>
      <c r="I28" s="41">
        <f>H28/H29</f>
        <v>0.35258375011053456</v>
      </c>
      <c r="J28" s="38"/>
      <c r="K28" s="40">
        <v>25633013</v>
      </c>
      <c r="L28" s="41">
        <f>K28/K29</f>
        <v>0.6838805464350334</v>
      </c>
      <c r="M28" s="38"/>
      <c r="N28" s="40">
        <v>9072166</v>
      </c>
      <c r="O28" s="41">
        <f>N28/N29</f>
        <v>0.9141486808618434</v>
      </c>
      <c r="P28" s="24"/>
      <c r="Q28" s="24"/>
      <c r="R28" s="24"/>
    </row>
    <row r="29" spans="1:18" ht="12.75">
      <c r="A29" s="38" t="s">
        <v>92</v>
      </c>
      <c r="B29" s="40">
        <f>B27+B28</f>
        <v>44450729</v>
      </c>
      <c r="C29" s="41">
        <f>C27+C28</f>
        <v>1</v>
      </c>
      <c r="D29" s="38"/>
      <c r="E29" s="40">
        <f>E27+E28</f>
        <v>43334611</v>
      </c>
      <c r="F29" s="41">
        <f>F27+F28</f>
        <v>1</v>
      </c>
      <c r="G29" s="38"/>
      <c r="H29" s="40">
        <f>H27+H28</f>
        <v>21102002</v>
      </c>
      <c r="I29" s="41">
        <f>I27+I28</f>
        <v>1</v>
      </c>
      <c r="J29" s="38"/>
      <c r="K29" s="40">
        <f>K27+K28</f>
        <v>37481711</v>
      </c>
      <c r="L29" s="41">
        <f>L27+L28</f>
        <v>1</v>
      </c>
      <c r="M29" s="38"/>
      <c r="N29" s="40">
        <f>N27+N28</f>
        <v>9924169</v>
      </c>
      <c r="O29" s="41">
        <f>O27+O28</f>
        <v>1</v>
      </c>
      <c r="P29" s="24"/>
      <c r="Q29" s="24"/>
      <c r="R29" s="24"/>
    </row>
    <row r="30" spans="1:18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38" t="s">
        <v>94</v>
      </c>
      <c r="B31" s="40">
        <v>102354522</v>
      </c>
      <c r="C31" s="41">
        <f>B31/B33</f>
        <v>0.9053198934545265</v>
      </c>
      <c r="D31" s="38"/>
      <c r="E31" s="40">
        <v>101207381</v>
      </c>
      <c r="F31" s="41">
        <f>E31/E33</f>
        <v>0.9076493430537402</v>
      </c>
      <c r="G31" s="38"/>
      <c r="H31" s="40">
        <v>32574832</v>
      </c>
      <c r="I31" s="41">
        <f>H31/H33</f>
        <v>0.8772780868188497</v>
      </c>
      <c r="J31" s="38"/>
      <c r="K31" s="40">
        <v>4364532</v>
      </c>
      <c r="L31" s="41">
        <f>K31/K33</f>
        <v>0.7679135706373258</v>
      </c>
      <c r="M31" s="38"/>
      <c r="N31" s="40">
        <v>270067</v>
      </c>
      <c r="O31" s="41">
        <f>N31/N33</f>
        <v>0.6086565549570665</v>
      </c>
      <c r="P31" s="24"/>
      <c r="Q31" s="24"/>
      <c r="R31" s="24"/>
    </row>
    <row r="32" spans="1:18" ht="12.75">
      <c r="A32" s="38" t="s">
        <v>95</v>
      </c>
      <c r="B32" s="40">
        <v>10704434</v>
      </c>
      <c r="C32" s="41">
        <f>B32/B33</f>
        <v>0.0946801065454735</v>
      </c>
      <c r="D32" s="38"/>
      <c r="E32" s="40">
        <v>10297554</v>
      </c>
      <c r="F32" s="41">
        <f>E32/E33</f>
        <v>0.09235065694625982</v>
      </c>
      <c r="G32" s="38"/>
      <c r="H32" s="40">
        <v>4556874</v>
      </c>
      <c r="I32" s="41">
        <f>H32/H33</f>
        <v>0.12272191318115036</v>
      </c>
      <c r="J32" s="38"/>
      <c r="K32" s="40">
        <v>1319092</v>
      </c>
      <c r="L32" s="41">
        <f>K32/K33</f>
        <v>0.23208642936267423</v>
      </c>
      <c r="M32" s="38"/>
      <c r="N32" s="40">
        <v>173643</v>
      </c>
      <c r="O32" s="41">
        <f>N32/N33</f>
        <v>0.39134344504293345</v>
      </c>
      <c r="P32" s="24"/>
      <c r="Q32" s="24"/>
      <c r="R32" s="24"/>
    </row>
    <row r="33" spans="1:18" ht="12.75">
      <c r="A33" s="38" t="s">
        <v>93</v>
      </c>
      <c r="B33" s="40">
        <f>B31+B32</f>
        <v>113058956</v>
      </c>
      <c r="C33" s="41">
        <f>C31+C32</f>
        <v>1</v>
      </c>
      <c r="D33" s="38"/>
      <c r="E33" s="40">
        <f>E31+E32</f>
        <v>111504935</v>
      </c>
      <c r="F33" s="41">
        <f>F31+F32</f>
        <v>1</v>
      </c>
      <c r="G33" s="38"/>
      <c r="H33" s="40">
        <f>H31+H32</f>
        <v>37131706</v>
      </c>
      <c r="I33" s="41">
        <f>I31+I32</f>
        <v>1</v>
      </c>
      <c r="J33" s="38"/>
      <c r="K33" s="40">
        <f>K31+K32</f>
        <v>5683624</v>
      </c>
      <c r="L33" s="41">
        <f>L31+L32</f>
        <v>1</v>
      </c>
      <c r="M33" s="38"/>
      <c r="N33" s="40">
        <f>N31+N32</f>
        <v>443710</v>
      </c>
      <c r="O33" s="41">
        <f>O31+O32</f>
        <v>1</v>
      </c>
      <c r="P33" s="24"/>
      <c r="Q33" s="24"/>
      <c r="R33" s="24"/>
    </row>
    <row r="34" spans="1:1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&amp;L&amp;"Verdana,Regular"California Department of Insurance&amp;C&amp;"Verdana,Regular"September 16, 2020&amp;R&amp;"Verdana,Regular"Rate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48" t="s">
        <v>109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131</v>
      </c>
      <c r="B2" s="49"/>
      <c r="C2" s="49"/>
      <c r="D2" s="49"/>
      <c r="E2" s="49"/>
      <c r="F2" s="49"/>
      <c r="G2" s="49"/>
      <c r="H2" s="49"/>
      <c r="I2" s="49"/>
    </row>
    <row r="4" spans="1:9" ht="12.75">
      <c r="A4" s="13" t="s">
        <v>115</v>
      </c>
      <c r="C4" s="13" t="s">
        <v>116</v>
      </c>
      <c r="D4" s="12"/>
      <c r="E4" s="11" t="s">
        <v>103</v>
      </c>
      <c r="F4" s="11"/>
      <c r="G4" s="11" t="s">
        <v>104</v>
      </c>
      <c r="H4" s="11"/>
      <c r="I4" s="11" t="s">
        <v>105</v>
      </c>
    </row>
    <row r="5" spans="1:9" ht="12.75">
      <c r="A5" s="13"/>
      <c r="C5" s="13"/>
      <c r="D5" s="12"/>
      <c r="E5" s="11" t="s">
        <v>100</v>
      </c>
      <c r="F5" s="11"/>
      <c r="G5" s="11" t="s">
        <v>100</v>
      </c>
      <c r="H5" s="11"/>
      <c r="I5" s="11"/>
    </row>
    <row r="6" spans="1:9" ht="12.75">
      <c r="A6" s="13"/>
      <c r="C6" s="13" t="s">
        <v>87</v>
      </c>
      <c r="D6" s="12"/>
      <c r="E6" s="11" t="s">
        <v>101</v>
      </c>
      <c r="F6" s="11"/>
      <c r="G6" s="11" t="s">
        <v>101</v>
      </c>
      <c r="H6" s="11"/>
      <c r="I6" s="11"/>
    </row>
    <row r="7" spans="1:9" ht="12.75">
      <c r="A7" s="13" t="s">
        <v>87</v>
      </c>
      <c r="C7" s="13" t="s">
        <v>107</v>
      </c>
      <c r="D7" s="12"/>
      <c r="E7" s="11" t="s">
        <v>110</v>
      </c>
      <c r="F7" s="11"/>
      <c r="G7" s="11" t="s">
        <v>110</v>
      </c>
      <c r="H7" s="11"/>
      <c r="I7" s="11" t="s">
        <v>102</v>
      </c>
    </row>
    <row r="8" spans="1:9" ht="12.75">
      <c r="A8" s="14" t="s">
        <v>113</v>
      </c>
      <c r="C8" s="14" t="s">
        <v>108</v>
      </c>
      <c r="D8" s="12"/>
      <c r="E8" s="19">
        <v>2019</v>
      </c>
      <c r="F8" s="11"/>
      <c r="G8" s="19">
        <v>2018</v>
      </c>
      <c r="H8" s="11"/>
      <c r="I8" s="15" t="s">
        <v>106</v>
      </c>
    </row>
    <row r="9" spans="1:9" ht="12.75">
      <c r="A9" s="13">
        <v>1</v>
      </c>
      <c r="C9" s="13" t="s">
        <v>43</v>
      </c>
      <c r="D9" s="12"/>
      <c r="E9" s="16">
        <f>'Leverage Factors'!U11</f>
        <v>0.8654346283701511</v>
      </c>
      <c r="F9" s="16"/>
      <c r="G9" s="16">
        <v>0.8695857931786509</v>
      </c>
      <c r="H9" s="16"/>
      <c r="I9" s="16">
        <f>E9-G9</f>
        <v>-0.004151164808499863</v>
      </c>
    </row>
    <row r="10" spans="1:9" ht="12.75">
      <c r="A10" s="13">
        <v>2</v>
      </c>
      <c r="C10" s="13" t="s">
        <v>44</v>
      </c>
      <c r="D10" s="12"/>
      <c r="E10" s="16">
        <f>'Leverage Factors'!U12</f>
        <v>0.9704626644784751</v>
      </c>
      <c r="F10" s="16"/>
      <c r="G10" s="16">
        <v>0.9402666442105939</v>
      </c>
      <c r="H10" s="16"/>
      <c r="I10" s="16">
        <f aca="true" t="shared" si="0" ref="I10:I54">E10-G10</f>
        <v>0.030196020267881152</v>
      </c>
    </row>
    <row r="11" spans="1:9" ht="12.75">
      <c r="A11" s="13">
        <v>3</v>
      </c>
      <c r="C11" s="13" t="s">
        <v>45</v>
      </c>
      <c r="D11" s="12"/>
      <c r="E11" s="16">
        <f>'Leverage Factors'!U13</f>
        <v>1.0761243698432457</v>
      </c>
      <c r="F11" s="16"/>
      <c r="G11" s="16">
        <v>1.091632224901455</v>
      </c>
      <c r="H11" s="16"/>
      <c r="I11" s="16">
        <f t="shared" si="0"/>
        <v>-0.015507855058209286</v>
      </c>
    </row>
    <row r="12" spans="1:9" ht="12.75">
      <c r="A12" s="13">
        <v>4</v>
      </c>
      <c r="C12" s="13" t="s">
        <v>46</v>
      </c>
      <c r="D12" s="12"/>
      <c r="E12" s="16">
        <f>'Leverage Factors'!U14</f>
        <v>1.0322979000685764</v>
      </c>
      <c r="F12" s="16"/>
      <c r="G12" s="16">
        <v>1.0507682073522866</v>
      </c>
      <c r="H12" s="16"/>
      <c r="I12" s="16">
        <f t="shared" si="0"/>
        <v>-0.01847030728371024</v>
      </c>
    </row>
    <row r="13" spans="1:9" ht="12.75">
      <c r="A13" s="13">
        <v>5.1</v>
      </c>
      <c r="C13" s="13" t="s">
        <v>96</v>
      </c>
      <c r="D13" s="12"/>
      <c r="E13" s="16">
        <f>'Leverage Factors'!U15</f>
        <v>0.9636059217772741</v>
      </c>
      <c r="F13" s="16"/>
      <c r="G13" s="16">
        <v>0.9677793202259766</v>
      </c>
      <c r="H13" s="16"/>
      <c r="I13" s="16">
        <f t="shared" si="0"/>
        <v>-0.004173398448702459</v>
      </c>
    </row>
    <row r="14" spans="1:9" ht="12.75">
      <c r="A14" s="13">
        <v>5.2</v>
      </c>
      <c r="C14" s="13" t="s">
        <v>97</v>
      </c>
      <c r="D14" s="12"/>
      <c r="E14" s="16">
        <f>'Leverage Factors'!U16</f>
        <v>0.504333320788853</v>
      </c>
      <c r="F14" s="16"/>
      <c r="G14" s="16">
        <v>0.5276143847020877</v>
      </c>
      <c r="H14" s="16"/>
      <c r="I14" s="16">
        <f t="shared" si="0"/>
        <v>-0.0232810639132347</v>
      </c>
    </row>
    <row r="15" spans="1:9" ht="12.75">
      <c r="A15" s="13">
        <v>5</v>
      </c>
      <c r="C15" s="13" t="s">
        <v>35</v>
      </c>
      <c r="D15" s="12"/>
      <c r="E15" s="16">
        <f>'Leverage Factors'!U17</f>
        <v>0.7223717579318683</v>
      </c>
      <c r="F15" s="16"/>
      <c r="G15" s="16">
        <v>0.739006922637715</v>
      </c>
      <c r="H15" s="16"/>
      <c r="I15" s="16">
        <f t="shared" si="0"/>
        <v>-0.016635164705846694</v>
      </c>
    </row>
    <row r="16" spans="1:9" ht="12.75">
      <c r="A16" s="13">
        <v>6</v>
      </c>
      <c r="C16" s="13" t="s">
        <v>47</v>
      </c>
      <c r="D16" s="12"/>
      <c r="E16" s="16">
        <f>'Leverage Factors'!U18</f>
        <v>0.9400095327554041</v>
      </c>
      <c r="F16" s="16"/>
      <c r="G16" s="16">
        <v>0.8308176352746254</v>
      </c>
      <c r="H16" s="16"/>
      <c r="I16" s="16">
        <f t="shared" si="0"/>
        <v>0.10919189748077873</v>
      </c>
    </row>
    <row r="17" spans="1:9" ht="12.75">
      <c r="A17" s="13">
        <v>8</v>
      </c>
      <c r="C17" s="13" t="s">
        <v>48</v>
      </c>
      <c r="D17" s="12"/>
      <c r="E17" s="16">
        <f>'Leverage Factors'!U19</f>
        <v>0.810428469991275</v>
      </c>
      <c r="F17" s="16"/>
      <c r="G17" s="16">
        <v>0.820654540957049</v>
      </c>
      <c r="H17" s="16"/>
      <c r="I17" s="16">
        <f t="shared" si="0"/>
        <v>-0.010226070965773992</v>
      </c>
    </row>
    <row r="18" spans="1:9" ht="12.75">
      <c r="A18" s="13">
        <v>9</v>
      </c>
      <c r="C18" s="13" t="s">
        <v>49</v>
      </c>
      <c r="D18" s="12"/>
      <c r="E18" s="16">
        <f>'Leverage Factors'!U20</f>
        <v>1.1509154561787178</v>
      </c>
      <c r="F18" s="16"/>
      <c r="G18" s="16">
        <v>1.197641624624829</v>
      </c>
      <c r="H18" s="16"/>
      <c r="I18" s="16">
        <f t="shared" si="0"/>
        <v>-0.046726168446111105</v>
      </c>
    </row>
    <row r="19" spans="1:9" ht="12.75">
      <c r="A19" s="13">
        <v>10</v>
      </c>
      <c r="C19" s="13" t="s">
        <v>50</v>
      </c>
      <c r="D19" s="12"/>
      <c r="E19" s="16">
        <f>'Leverage Factors'!U21</f>
        <v>0.20236396568761386</v>
      </c>
      <c r="F19" s="16"/>
      <c r="G19" s="16">
        <v>0.1720963940260161</v>
      </c>
      <c r="H19" s="16"/>
      <c r="I19" s="16">
        <f t="shared" si="0"/>
        <v>0.03026757166159777</v>
      </c>
    </row>
    <row r="20" spans="1:9" ht="12.75">
      <c r="A20" s="13">
        <v>11.1</v>
      </c>
      <c r="C20" s="13" t="s">
        <v>51</v>
      </c>
      <c r="D20" s="12"/>
      <c r="E20" s="16">
        <f>'Leverage Factors'!U22</f>
        <v>0.30476770855278856</v>
      </c>
      <c r="F20" s="16"/>
      <c r="G20" s="16">
        <v>0.3095735482965974</v>
      </c>
      <c r="H20" s="16"/>
      <c r="I20" s="16">
        <f t="shared" si="0"/>
        <v>-0.004805839743808826</v>
      </c>
    </row>
    <row r="21" spans="1:9" ht="12.75">
      <c r="A21" s="13">
        <v>11.2</v>
      </c>
      <c r="C21" s="13" t="s">
        <v>52</v>
      </c>
      <c r="D21" s="12"/>
      <c r="E21" s="16">
        <f>'Leverage Factors'!U23</f>
        <v>0.4560593474787823</v>
      </c>
      <c r="F21" s="16"/>
      <c r="G21" s="16">
        <v>0.460759549580597</v>
      </c>
      <c r="H21" s="16"/>
      <c r="I21" s="16">
        <f t="shared" si="0"/>
        <v>-0.00470020210181471</v>
      </c>
    </row>
    <row r="22" spans="1:9" ht="12.75">
      <c r="A22" s="13">
        <v>11</v>
      </c>
      <c r="C22" s="13" t="s">
        <v>117</v>
      </c>
      <c r="D22" s="12"/>
      <c r="E22" s="16">
        <f>'Leverage Factors'!U24</f>
        <v>0.40408692597580526</v>
      </c>
      <c r="F22" s="16"/>
      <c r="G22" s="16">
        <v>0.40767659952188856</v>
      </c>
      <c r="H22" s="16"/>
      <c r="I22" s="16">
        <f>E22-G22</f>
        <v>-0.003589673546083305</v>
      </c>
    </row>
    <row r="23" spans="1:9" ht="12.75">
      <c r="A23" s="13">
        <v>12</v>
      </c>
      <c r="C23" s="13" t="s">
        <v>53</v>
      </c>
      <c r="D23" s="12"/>
      <c r="E23" s="16">
        <f>'Leverage Factors'!U25</f>
        <v>1</v>
      </c>
      <c r="F23" s="16"/>
      <c r="G23" s="16">
        <v>1</v>
      </c>
      <c r="H23" s="16"/>
      <c r="I23" s="16">
        <f t="shared" si="0"/>
        <v>0</v>
      </c>
    </row>
    <row r="24" spans="1:9" ht="12.75">
      <c r="A24" s="13">
        <v>13</v>
      </c>
      <c r="C24" s="13" t="s">
        <v>54</v>
      </c>
      <c r="D24" s="12"/>
      <c r="E24" s="16">
        <f>'Leverage Factors'!U26</f>
        <v>0.9028418949548911</v>
      </c>
      <c r="F24" s="16"/>
      <c r="G24" s="16">
        <v>0.9412394581662814</v>
      </c>
      <c r="H24" s="16"/>
      <c r="I24" s="16">
        <f t="shared" si="0"/>
        <v>-0.03839756321139032</v>
      </c>
    </row>
    <row r="25" spans="1:9" ht="12.75">
      <c r="A25" s="13">
        <v>14</v>
      </c>
      <c r="C25" s="13" t="s">
        <v>55</v>
      </c>
      <c r="D25" s="12"/>
      <c r="E25" s="16">
        <f>'Leverage Factors'!U27</f>
        <v>0.6787672936621967</v>
      </c>
      <c r="F25" s="16"/>
      <c r="G25" s="16">
        <v>0.7883913156644899</v>
      </c>
      <c r="H25" s="16"/>
      <c r="I25" s="16">
        <f t="shared" si="0"/>
        <v>-0.10962402200229326</v>
      </c>
    </row>
    <row r="26" spans="1:9" ht="12.75">
      <c r="A26" s="13">
        <v>15</v>
      </c>
      <c r="C26" s="13" t="s">
        <v>56</v>
      </c>
      <c r="D26" s="12"/>
      <c r="E26" s="16">
        <f>'Leverage Factors'!U28</f>
        <v>0.26218015660711913</v>
      </c>
      <c r="F26" s="16"/>
      <c r="G26" s="16">
        <v>0.21943028929184252</v>
      </c>
      <c r="H26" s="16"/>
      <c r="I26" s="16">
        <f t="shared" si="0"/>
        <v>0.04274986731527661</v>
      </c>
    </row>
    <row r="27" spans="1:9" ht="12.75">
      <c r="A27" s="13">
        <v>16</v>
      </c>
      <c r="C27" s="13" t="s">
        <v>57</v>
      </c>
      <c r="D27" s="12"/>
      <c r="E27" s="16">
        <f>'Leverage Factors'!U29</f>
        <v>0.42301040627784936</v>
      </c>
      <c r="F27" s="16"/>
      <c r="G27" s="16">
        <v>0.4394659491570464</v>
      </c>
      <c r="H27" s="16"/>
      <c r="I27" s="16">
        <f t="shared" si="0"/>
        <v>-0.016455542879197038</v>
      </c>
    </row>
    <row r="28" spans="1:9" ht="12.75">
      <c r="A28" s="13">
        <v>17.1</v>
      </c>
      <c r="C28" s="13" t="s">
        <v>58</v>
      </c>
      <c r="D28" s="12"/>
      <c r="E28" s="16">
        <f>'Leverage Factors'!U30</f>
        <v>0.4712493302464906</v>
      </c>
      <c r="F28" s="16"/>
      <c r="G28" s="16">
        <v>0.48580121113476227</v>
      </c>
      <c r="H28" s="16"/>
      <c r="I28" s="16">
        <f t="shared" si="0"/>
        <v>-0.01455188088827164</v>
      </c>
    </row>
    <row r="29" spans="1:9" ht="12.75">
      <c r="A29" s="13">
        <v>17.2</v>
      </c>
      <c r="C29" s="13" t="s">
        <v>59</v>
      </c>
      <c r="D29" s="12"/>
      <c r="E29" s="16">
        <f>'Leverage Factors'!U31</f>
        <v>0.5307962310614033</v>
      </c>
      <c r="F29" s="16"/>
      <c r="G29" s="16">
        <v>0.5415689135786306</v>
      </c>
      <c r="H29" s="16"/>
      <c r="I29" s="16">
        <f t="shared" si="0"/>
        <v>-0.010772682517227294</v>
      </c>
    </row>
    <row r="30" spans="1:9" ht="12.75">
      <c r="A30" s="13">
        <v>17.3</v>
      </c>
      <c r="C30" s="13" t="s">
        <v>127</v>
      </c>
      <c r="D30" s="12"/>
      <c r="E30" s="16">
        <f>'Leverage Factors'!U32</f>
        <v>0.1870567065924527</v>
      </c>
      <c r="F30" s="16"/>
      <c r="G30" s="16">
        <v>0.19683806840548632</v>
      </c>
      <c r="H30" s="16"/>
      <c r="I30" s="16">
        <f t="shared" si="0"/>
        <v>-0.009781361813033629</v>
      </c>
    </row>
    <row r="31" spans="1:9" ht="12.75">
      <c r="A31" s="13">
        <v>17</v>
      </c>
      <c r="C31" s="13" t="s">
        <v>118</v>
      </c>
      <c r="D31" s="12"/>
      <c r="E31" s="16">
        <f>'Leverage Factors'!U33</f>
        <v>0.47644078700819786</v>
      </c>
      <c r="F31" s="16"/>
      <c r="G31" s="16">
        <v>0.4901148952787736</v>
      </c>
      <c r="H31" s="16"/>
      <c r="I31" s="16">
        <f>E31-G31</f>
        <v>-0.013674108270575747</v>
      </c>
    </row>
    <row r="32" spans="1:9" ht="12.75">
      <c r="A32" s="13">
        <v>18.1</v>
      </c>
      <c r="C32" s="13" t="s">
        <v>60</v>
      </c>
      <c r="D32" s="12"/>
      <c r="E32" s="16">
        <f>'Leverage Factors'!U34</f>
        <v>0.27202408156998076</v>
      </c>
      <c r="F32" s="16"/>
      <c r="G32" s="16">
        <v>0.2566174233812197</v>
      </c>
      <c r="H32" s="16"/>
      <c r="I32" s="16">
        <f t="shared" si="0"/>
        <v>0.01540665818876108</v>
      </c>
    </row>
    <row r="33" spans="1:9" ht="12.75">
      <c r="A33" s="13">
        <v>18.2</v>
      </c>
      <c r="C33" s="13" t="s">
        <v>61</v>
      </c>
      <c r="D33" s="12"/>
      <c r="E33" s="16">
        <f>'Leverage Factors'!U35</f>
        <v>0.43699849423891224</v>
      </c>
      <c r="F33" s="16"/>
      <c r="G33" s="16">
        <v>0.4238873756429763</v>
      </c>
      <c r="H33" s="16"/>
      <c r="I33" s="16">
        <f t="shared" si="0"/>
        <v>0.013111118595935944</v>
      </c>
    </row>
    <row r="34" spans="1:9" ht="12.75">
      <c r="A34" s="13">
        <v>18</v>
      </c>
      <c r="C34" s="13" t="s">
        <v>119</v>
      </c>
      <c r="D34" s="12"/>
      <c r="E34" s="16">
        <f>'Leverage Factors'!U36</f>
        <v>0.2893700931051731</v>
      </c>
      <c r="F34" s="16"/>
      <c r="G34" s="16">
        <v>0.27240041997516157</v>
      </c>
      <c r="H34" s="16"/>
      <c r="I34" s="16">
        <f>E34-G34</f>
        <v>0.01696967313001152</v>
      </c>
    </row>
    <row r="35" spans="1:9" ht="12.75">
      <c r="A35" s="13">
        <v>19.2</v>
      </c>
      <c r="C35" s="13" t="s">
        <v>62</v>
      </c>
      <c r="D35" s="12"/>
      <c r="E35" s="16">
        <f>'Leverage Factors'!U37</f>
        <v>0.8653573872738113</v>
      </c>
      <c r="F35" s="16"/>
      <c r="G35" s="16">
        <v>0.8937963946970479</v>
      </c>
      <c r="H35" s="16"/>
      <c r="I35" s="16">
        <f t="shared" si="0"/>
        <v>-0.028439007423236573</v>
      </c>
    </row>
    <row r="36" spans="1:9" ht="12.75">
      <c r="A36" s="13">
        <v>19.4</v>
      </c>
      <c r="C36" s="13" t="s">
        <v>63</v>
      </c>
      <c r="D36" s="12"/>
      <c r="E36" s="16">
        <f>'Leverage Factors'!U38</f>
        <v>0.6730599080062677</v>
      </c>
      <c r="F36" s="16"/>
      <c r="G36" s="16">
        <v>0.6961616710925849</v>
      </c>
      <c r="H36" s="16"/>
      <c r="I36" s="16">
        <f t="shared" si="0"/>
        <v>-0.023101763086317173</v>
      </c>
    </row>
    <row r="37" spans="1:9" ht="12.75">
      <c r="A37" s="13">
        <v>21.1</v>
      </c>
      <c r="C37" s="13" t="s">
        <v>98</v>
      </c>
      <c r="D37" s="12"/>
      <c r="E37" s="16">
        <f>'Leverage Factors'!U39</f>
        <v>1.4001615093283508</v>
      </c>
      <c r="F37" s="16"/>
      <c r="G37" s="16">
        <v>1.4459330391318757</v>
      </c>
      <c r="H37" s="16"/>
      <c r="I37" s="16">
        <f t="shared" si="0"/>
        <v>-0.045771529803524835</v>
      </c>
    </row>
    <row r="38" spans="1:9" ht="12.75">
      <c r="A38" s="13">
        <v>21.2</v>
      </c>
      <c r="C38" s="13" t="s">
        <v>99</v>
      </c>
      <c r="D38" s="12"/>
      <c r="E38" s="16">
        <f>'Leverage Factors'!U40</f>
        <v>1.170013040697171</v>
      </c>
      <c r="F38" s="16"/>
      <c r="G38" s="16">
        <v>1.19419957663988</v>
      </c>
      <c r="H38" s="16"/>
      <c r="I38" s="16">
        <f t="shared" si="0"/>
        <v>-0.024186535942709142</v>
      </c>
    </row>
    <row r="39" spans="1:9" ht="12.75">
      <c r="A39" s="13">
        <v>21</v>
      </c>
      <c r="C39" s="13" t="s">
        <v>64</v>
      </c>
      <c r="D39" s="12"/>
      <c r="E39" s="16">
        <f>'Leverage Factors'!U41</f>
        <v>1.3751800988690865</v>
      </c>
      <c r="F39" s="16"/>
      <c r="G39" s="16">
        <v>1.4196458072444311</v>
      </c>
      <c r="H39" s="16"/>
      <c r="I39" s="16">
        <f t="shared" si="0"/>
        <v>-0.04446570837534458</v>
      </c>
    </row>
    <row r="40" spans="1:9" ht="12.75">
      <c r="A40" s="13">
        <v>22</v>
      </c>
      <c r="C40" s="13" t="s">
        <v>65</v>
      </c>
      <c r="D40" s="12"/>
      <c r="E40" s="16">
        <f>'Leverage Factors'!U42</f>
        <v>0.648148813344142</v>
      </c>
      <c r="F40" s="16"/>
      <c r="G40" s="16">
        <v>0.7011730470991455</v>
      </c>
      <c r="H40" s="16"/>
      <c r="I40" s="16">
        <f t="shared" si="0"/>
        <v>-0.053024233755003536</v>
      </c>
    </row>
    <row r="41" spans="1:9" ht="12.75">
      <c r="A41" s="13">
        <v>23</v>
      </c>
      <c r="C41" s="13" t="s">
        <v>66</v>
      </c>
      <c r="D41" s="12"/>
      <c r="E41" s="16">
        <f>'Leverage Factors'!U43</f>
        <v>0.7502092139408612</v>
      </c>
      <c r="F41" s="16"/>
      <c r="G41" s="16">
        <v>0.7388064037242197</v>
      </c>
      <c r="H41" s="16"/>
      <c r="I41" s="16">
        <f t="shared" si="0"/>
        <v>0.011402810216641468</v>
      </c>
    </row>
    <row r="42" spans="1:9" ht="12.75">
      <c r="A42" s="13">
        <v>24</v>
      </c>
      <c r="C42" s="13" t="s">
        <v>67</v>
      </c>
      <c r="D42" s="12"/>
      <c r="E42" s="16">
        <f>'Leverage Factors'!U44</f>
        <v>0.8855306406510166</v>
      </c>
      <c r="F42" s="16"/>
      <c r="G42" s="16">
        <v>0.9343960260649904</v>
      </c>
      <c r="H42" s="16"/>
      <c r="I42" s="16">
        <f t="shared" si="0"/>
        <v>-0.04886538541397378</v>
      </c>
    </row>
    <row r="43" spans="1:9" ht="12.75">
      <c r="A43" s="13">
        <v>26</v>
      </c>
      <c r="C43" s="13" t="s">
        <v>68</v>
      </c>
      <c r="D43" s="12"/>
      <c r="E43" s="16">
        <f>'Leverage Factors'!U45</f>
        <v>0.9511593419561157</v>
      </c>
      <c r="F43" s="16"/>
      <c r="G43" s="16">
        <v>0.9032613629616669</v>
      </c>
      <c r="H43" s="16"/>
      <c r="I43" s="16">
        <f t="shared" si="0"/>
        <v>0.04789797899444881</v>
      </c>
    </row>
    <row r="44" spans="1:9" ht="12.75">
      <c r="A44" s="13">
        <v>27</v>
      </c>
      <c r="C44" s="13" t="s">
        <v>76</v>
      </c>
      <c r="D44" s="12"/>
      <c r="E44" s="16">
        <f>'Leverage Factors'!U46</f>
        <v>0.9656473086968359</v>
      </c>
      <c r="F44" s="16"/>
      <c r="G44" s="16">
        <v>1.0752811619002232</v>
      </c>
      <c r="H44" s="16"/>
      <c r="I44" s="16">
        <f t="shared" si="0"/>
        <v>-0.10963385320338725</v>
      </c>
    </row>
    <row r="45" spans="1:9" ht="12.75">
      <c r="A45" s="13">
        <v>28</v>
      </c>
      <c r="C45" s="13" t="s">
        <v>74</v>
      </c>
      <c r="D45" s="12"/>
      <c r="E45" s="16">
        <f>'Leverage Factors'!U47</f>
        <v>0.9177712427995992</v>
      </c>
      <c r="F45" s="16"/>
      <c r="G45" s="16">
        <v>0.9142325587661427</v>
      </c>
      <c r="H45" s="16"/>
      <c r="I45" s="16">
        <f t="shared" si="0"/>
        <v>0.003538684033456474</v>
      </c>
    </row>
    <row r="46" spans="1:9" ht="12.75">
      <c r="A46" s="13">
        <v>29</v>
      </c>
      <c r="C46" s="13" t="s">
        <v>69</v>
      </c>
      <c r="D46" s="12"/>
      <c r="E46" s="16">
        <f>'Leverage Factors'!U48</f>
        <v>0.6744296117936903</v>
      </c>
      <c r="F46" s="16"/>
      <c r="G46" s="16">
        <v>1.030633061666991</v>
      </c>
      <c r="H46" s="16"/>
      <c r="I46" s="16">
        <f t="shared" si="0"/>
        <v>-0.35620344987330066</v>
      </c>
    </row>
    <row r="47" spans="1:9" ht="12.75">
      <c r="A47" s="13">
        <v>30</v>
      </c>
      <c r="C47" s="13" t="s">
        <v>126</v>
      </c>
      <c r="D47" s="12"/>
      <c r="E47" s="16">
        <f>'Leverage Factors'!U49</f>
        <v>0.5335316290358548</v>
      </c>
      <c r="F47" s="16"/>
      <c r="G47" s="16">
        <v>0.5725872177603992</v>
      </c>
      <c r="H47" s="16"/>
      <c r="I47" s="16">
        <f>E47-G47</f>
        <v>-0.0390555887245444</v>
      </c>
    </row>
    <row r="48" spans="1:9" ht="12.75">
      <c r="A48" s="13">
        <v>31</v>
      </c>
      <c r="C48" s="13" t="s">
        <v>70</v>
      </c>
      <c r="D48" s="12"/>
      <c r="E48" s="16">
        <f>'Leverage Factors'!U50</f>
        <v>0.6987471544230248</v>
      </c>
      <c r="F48" s="16"/>
      <c r="G48" s="16">
        <v>0.7165962616207975</v>
      </c>
      <c r="H48" s="16"/>
      <c r="I48" s="16">
        <f t="shared" si="0"/>
        <v>-0.017849107197772662</v>
      </c>
    </row>
    <row r="49" spans="1:9" ht="12.75">
      <c r="A49" s="13">
        <v>32</v>
      </c>
      <c r="C49" s="13" t="s">
        <v>71</v>
      </c>
      <c r="D49" s="12"/>
      <c r="E49" s="16">
        <f>'Leverage Factors'!U51</f>
        <v>0.28409138315916693</v>
      </c>
      <c r="F49" s="16"/>
      <c r="G49" s="16">
        <v>0.28561629136271505</v>
      </c>
      <c r="H49" s="16"/>
      <c r="I49" s="16">
        <f t="shared" si="0"/>
        <v>-0.0015249082035481143</v>
      </c>
    </row>
    <row r="50" spans="1:9" ht="12.75">
      <c r="A50" s="13">
        <v>33</v>
      </c>
      <c r="C50" s="13" t="s">
        <v>72</v>
      </c>
      <c r="D50" s="12"/>
      <c r="E50" s="16">
        <f>'Leverage Factors'!U52</f>
        <v>0.675217871067671</v>
      </c>
      <c r="F50" s="16"/>
      <c r="G50" s="16">
        <v>0.6665280980973204</v>
      </c>
      <c r="H50" s="16"/>
      <c r="I50" s="16">
        <f t="shared" si="0"/>
        <v>0.008689772970350562</v>
      </c>
    </row>
    <row r="51" spans="1:9" ht="12.75">
      <c r="A51" s="13">
        <v>34</v>
      </c>
      <c r="C51" s="13" t="s">
        <v>73</v>
      </c>
      <c r="D51" s="12"/>
      <c r="E51" s="16">
        <f>'Leverage Factors'!U53</f>
        <v>2.3892327009699534</v>
      </c>
      <c r="F51" s="16"/>
      <c r="G51" s="16">
        <v>1.4448438318575911</v>
      </c>
      <c r="H51" s="16"/>
      <c r="I51" s="16">
        <f t="shared" si="0"/>
        <v>0.9443888691123623</v>
      </c>
    </row>
    <row r="52" spans="1:9" ht="12.75">
      <c r="A52" s="14"/>
      <c r="B52" s="14"/>
      <c r="C52" s="14"/>
      <c r="D52" s="17"/>
      <c r="E52" s="18"/>
      <c r="F52" s="18"/>
      <c r="G52" s="18"/>
      <c r="H52" s="18"/>
      <c r="I52" s="18"/>
    </row>
    <row r="53" spans="1:9" ht="12.75">
      <c r="A53" s="13"/>
      <c r="C53" s="13"/>
      <c r="D53" s="12"/>
      <c r="E53" s="16"/>
      <c r="F53" s="16"/>
      <c r="G53" s="16"/>
      <c r="H53" s="16"/>
      <c r="I53" s="16"/>
    </row>
    <row r="54" spans="1:9" ht="12.75">
      <c r="A54" s="13">
        <v>35</v>
      </c>
      <c r="C54" s="13" t="s">
        <v>17</v>
      </c>
      <c r="D54" s="12"/>
      <c r="E54" s="16">
        <f>'Leverage Factors'!U54</f>
        <v>0.7566564850301125</v>
      </c>
      <c r="F54" s="16"/>
      <c r="G54" s="16">
        <v>0.7707037568996559</v>
      </c>
      <c r="H54" s="16"/>
      <c r="I54" s="16">
        <f t="shared" si="0"/>
        <v>-0.014047271869543354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16, 2020&amp;R&amp;"Verdana,Regular"Rate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Choy, Carol</cp:lastModifiedBy>
  <cp:lastPrinted>2019-09-13T17:04:10Z</cp:lastPrinted>
  <dcterms:created xsi:type="dcterms:W3CDTF">1998-09-25T21:39:53Z</dcterms:created>
  <dcterms:modified xsi:type="dcterms:W3CDTF">2020-09-16T18:42:12Z</dcterms:modified>
  <cp:category/>
  <cp:version/>
  <cp:contentType/>
  <cp:contentStatus/>
</cp:coreProperties>
</file>